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Café (Int)" sheetId="1" r:id="rId1"/>
  </sheets>
  <definedNames/>
  <calcPr fullCalcOnLoad="1"/>
</workbook>
</file>

<file path=xl/sharedStrings.xml><?xml version="1.0" encoding="utf-8"?>
<sst xmlns="http://schemas.openxmlformats.org/spreadsheetml/2006/main" count="195" uniqueCount="72">
  <si>
    <t>CUADRO No. 19-6</t>
  </si>
  <si>
    <t>BANCAFÉ</t>
  </si>
  <si>
    <t>ESTADISTICA FINANCIERA. TRIMESTRES  2000, 2001 Y 2002</t>
  </si>
  <si>
    <t>(En miles de balboas)</t>
  </si>
  <si>
    <t>Año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</si>
  <si>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</si>
  <si>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</si>
  <si>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</si>
  <si>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</si>
  <si>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</si>
  <si>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</si>
  <si>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</si>
  <si>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</si>
  <si>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</si>
  <si>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</si>
  <si>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</si>
  <si>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</si>
  <si>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</si>
  <si>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</si>
  <si>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</si>
  <si>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</si>
  <si>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</si>
  <si>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</si>
  <si>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</si>
  <si>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N.A.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</si>
  <si>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</si>
  <si>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</si>
  <si>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</si>
  <si>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</si>
  <si>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</si>
  <si>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</si>
  <si>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</si>
  <si>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</si>
  <si>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</si>
  <si>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</si>
  <si>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</si>
  <si>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</si>
  <si>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N/A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</si>
  <si>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</si>
  <si>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</si>
  <si>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</si>
  <si>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</si>
  <si>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</si>
  <si>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</si>
  <si>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</si>
  <si>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</si>
  <si>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</si>
  <si>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</si>
  <si>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</si>
  <si>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</si>
  <si>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</si>
  <si>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</si>
  <si>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</si>
  <si>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</si>
  <si>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</si>
  <si>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</si>
  <si>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</si>
  <si>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</si>
  <si>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</si>
  <si>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</si>
  <si>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</si>
  <si>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</si>
  <si>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</si>
  <si>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</si>
  <si>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</si>
  <si>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</si>
  <si>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</si>
  <si>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</si>
  <si>
    <t>NOTA:</t>
  </si>
  <si>
    <t>(1) El número de empleados corresponde al banco con Licencia general y el número de sucursales.</t>
  </si>
  <si>
    <r>
      <t xml:space="preserve">Número de Empleados </t>
    </r>
    <r>
      <rPr>
        <b/>
        <sz val="8"/>
        <rFont val="Arial"/>
        <family val="2"/>
      </rPr>
      <t>(1)</t>
    </r>
  </si>
  <si>
    <r>
      <t xml:space="preserve">Sucursales </t>
    </r>
    <r>
      <rPr>
        <b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</si>
</sst>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9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0" xfId="46" applyNumberFormat="1" applyFont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5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43" fontId="3" fillId="0" borderId="0" xfId="46" applyFont="1" applyBorder="1" applyAlignment="1">
      <alignment/>
    </xf>
    <xf numFmtId="43" fontId="3" fillId="0" borderId="15" xfId="46" applyFont="1" applyBorder="1" applyAlignment="1">
      <alignment/>
    </xf>
    <xf numFmtId="43" fontId="3" fillId="0" borderId="0" xfId="46" applyFont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8" xfId="46" applyNumberFormat="1" applyFont="1" applyBorder="1" applyAlignment="1">
      <alignment/>
    </xf>
    <xf numFmtId="0" fontId="3" fillId="0" borderId="15" xfId="0" applyFont="1" applyBorder="1" applyAlignment="1">
      <alignment/>
    </xf>
    <xf numFmtId="201" fontId="3" fillId="0" borderId="0" xfId="46" applyNumberFormat="1" applyFont="1" applyBorder="1" applyAlignment="1">
      <alignment horizontal="right"/>
    </xf>
    <xf numFmtId="201" fontId="3" fillId="0" borderId="0" xfId="46" applyNumberFormat="1" applyFont="1" applyAlignment="1">
      <alignment horizontal="right"/>
    </xf>
    <xf numFmtId="0" fontId="3" fillId="0" borderId="16" xfId="0" applyFont="1" applyBorder="1" applyAlignment="1">
      <alignment/>
    </xf>
    <xf numFmtId="201" fontId="3" fillId="0" borderId="10" xfId="46" applyNumberFormat="1" applyFont="1" applyBorder="1" applyAlignment="1">
      <alignment horizontal="right"/>
    </xf>
    <xf numFmtId="201" fontId="3" fillId="0" borderId="11" xfId="46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18" xfId="52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/>
    </xf>
    <xf numFmtId="204" fontId="3" fillId="0" borderId="15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204" fontId="3" fillId="0" borderId="17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0" xfId="52" applyNumberFormat="1" applyFont="1" applyAlignment="1">
      <alignment horizontal="right"/>
    </xf>
    <xf numFmtId="10" fontId="3" fillId="0" borderId="0" xfId="52" applyNumberFormat="1" applyFont="1" applyBorder="1" applyAlignment="1">
      <alignment horizontal="right"/>
    </xf>
    <xf numFmtId="10" fontId="3" fillId="0" borderId="10" xfId="52" applyNumberFormat="1" applyFont="1" applyFill="1" applyBorder="1" applyAlignment="1">
      <alignment/>
    </xf>
    <xf numFmtId="10" fontId="3" fillId="0" borderId="18" xfId="52" applyNumberFormat="1" applyFont="1" applyFill="1" applyBorder="1" applyAlignment="1">
      <alignment/>
    </xf>
    <xf numFmtId="10" fontId="3" fillId="0" borderId="10" xfId="52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5" sqref="G15"/>
    </sheetView>
  </sheetViews>
  <sheetFormatPr defaultColWidth="11.421875" defaultRowHeight="12.75"/>
  <cols>
    <col min="1" max="1" width="2.7109375" style="2" customWidth="1"/>
    <col min="2" max="2" width="28.8515625" style="2" customWidth="1"/>
    <col min="3" max="3" width="8.140625" style="2" customWidth="1"/>
    <col min="4" max="4" width="8.28125" style="2" customWidth="1"/>
    <col min="5" max="5" width="7.421875" style="2" customWidth="1"/>
    <col min="6" max="6" width="6.7109375" style="2" customWidth="1"/>
    <col min="7" max="7" width="7.00390625" style="2" bestFit="1" customWidth="1"/>
    <col min="8" max="8" width="8.00390625" style="2" customWidth="1"/>
    <col min="9" max="9" width="6.57421875" style="2" customWidth="1"/>
    <col min="10" max="10" width="7.00390625" style="2" customWidth="1"/>
    <col min="11" max="11" width="7.00390625" style="2" bestFit="1" customWidth="1"/>
    <col min="12" max="12" width="8.421875" style="2" customWidth="1"/>
    <col min="13" max="13" width="7.00390625" style="2" customWidth="1"/>
    <col min="14" max="14" width="6.57421875" style="2" customWidth="1"/>
    <col min="15" max="15" width="6.8515625" style="2" hidden="1" customWidth="1"/>
    <col min="16" max="16" width="11.421875" style="2" hidden="1" customWidth="1"/>
    <col min="17" max="31" width="11.421875" style="2" customWidth="1"/>
    <col min="32" max="16384" width="11.421875" style="1" customWidth="1"/>
  </cols>
  <sheetData>
    <row r="1" spans="2:15" ht="11.25">
      <c r="B1" s="58"/>
      <c r="C1" s="58"/>
      <c r="D1" s="58"/>
      <c r="E1" s="58"/>
      <c r="F1" s="58"/>
      <c r="G1" s="58"/>
      <c r="H1" s="58" t="s">
        <v>0</v>
      </c>
      <c r="I1" s="58"/>
      <c r="J1" s="58"/>
      <c r="K1" s="58"/>
      <c r="L1" s="58"/>
      <c r="M1" s="58"/>
      <c r="N1" s="58"/>
      <c r="O1" s="58"/>
    </row>
    <row r="2" spans="2:15" ht="11.25">
      <c r="B2" s="58"/>
      <c r="C2" s="58"/>
      <c r="D2" s="58"/>
      <c r="E2" s="58"/>
      <c r="F2" s="58"/>
      <c r="G2" s="58"/>
      <c r="H2" s="58" t="s">
        <v>1</v>
      </c>
      <c r="I2" s="58"/>
      <c r="J2" s="58"/>
      <c r="K2" s="58"/>
      <c r="L2" s="58"/>
      <c r="M2" s="58"/>
      <c r="N2" s="58"/>
      <c r="O2" s="58"/>
    </row>
    <row r="3" spans="2:15" ht="11.25">
      <c r="B3" s="58"/>
      <c r="C3" s="58"/>
      <c r="D3" s="58"/>
      <c r="E3" s="58"/>
      <c r="F3" s="58"/>
      <c r="G3" s="58"/>
      <c r="H3" s="58" t="s">
        <v>2</v>
      </c>
      <c r="I3" s="58"/>
      <c r="J3" s="58"/>
      <c r="K3" s="58"/>
      <c r="L3" s="58"/>
      <c r="M3" s="58"/>
      <c r="N3" s="58"/>
      <c r="O3" s="58"/>
    </row>
    <row r="4" spans="1:15" ht="11.25">
      <c r="A4" s="1"/>
      <c r="B4" s="57"/>
      <c r="C4" s="57"/>
      <c r="D4" s="57"/>
      <c r="E4" s="57"/>
      <c r="F4" s="57"/>
      <c r="G4" s="57"/>
      <c r="H4" s="57" t="s">
        <v>3</v>
      </c>
      <c r="I4" s="57"/>
      <c r="J4" s="57"/>
      <c r="K4" s="57"/>
      <c r="L4" s="57"/>
      <c r="M4" s="57"/>
      <c r="N4" s="57"/>
      <c r="O4" s="57"/>
    </row>
    <row r="5" spans="1:15" ht="11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1.25">
      <c r="A6" s="3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4"/>
    </row>
    <row r="7" spans="1:16" ht="12.75" customHeight="1">
      <c r="A7" s="6"/>
      <c r="B7" s="6"/>
      <c r="C7" s="60">
        <v>2002</v>
      </c>
      <c r="D7" s="60"/>
      <c r="E7" s="60"/>
      <c r="F7" s="61"/>
      <c r="G7" s="60">
        <v>2001</v>
      </c>
      <c r="H7" s="60"/>
      <c r="I7" s="60"/>
      <c r="J7" s="60"/>
      <c r="K7" s="59">
        <v>2000</v>
      </c>
      <c r="L7" s="60"/>
      <c r="M7" s="60"/>
      <c r="N7" s="60"/>
      <c r="O7" s="60" t="s">
        <v>4</v>
      </c>
      <c r="P7" s="60"/>
    </row>
    <row r="8" spans="1:16" ht="11.25">
      <c r="A8" s="7"/>
      <c r="B8" s="7"/>
      <c r="C8" s="8" t="s">
        <v>5</v>
      </c>
      <c r="D8" s="8" t="s">
        <v>6</v>
      </c>
      <c r="E8" s="7" t="s">
        <v>7</v>
      </c>
      <c r="F8" s="9" t="s">
        <v>8</v>
      </c>
      <c r="G8" s="8" t="s">
        <v>5</v>
      </c>
      <c r="H8" s="8" t="s">
        <v>6</v>
      </c>
      <c r="I8" s="7" t="s">
        <v>7</v>
      </c>
      <c r="J8" s="7" t="s">
        <v>8</v>
      </c>
      <c r="K8" s="10" t="s">
        <v>5</v>
      </c>
      <c r="L8" s="8" t="s">
        <v>6</v>
      </c>
      <c r="M8" s="8" t="s">
        <v>7</v>
      </c>
      <c r="N8" s="8" t="s">
        <v>8</v>
      </c>
      <c r="O8" s="11" t="s">
        <v>9</v>
      </c>
      <c r="P8" s="11" t="s">
        <v>10</v>
      </c>
    </row>
    <row r="9" spans="1:15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5"/>
      <c r="K9" s="16"/>
      <c r="L9" s="17"/>
      <c r="M9" s="17"/>
      <c r="N9" s="17"/>
      <c r="O9" s="15"/>
    </row>
    <row r="10" spans="1:15" ht="11.25">
      <c r="A10" s="2" t="s">
        <v>12</v>
      </c>
      <c r="C10" s="18">
        <v>27845</v>
      </c>
      <c r="D10" s="18">
        <v>29960</v>
      </c>
      <c r="E10" s="19">
        <v>31185</v>
      </c>
      <c r="F10" s="20">
        <v>36349</v>
      </c>
      <c r="G10" s="18">
        <v>36047</v>
      </c>
      <c r="H10" s="18">
        <v>39711</v>
      </c>
      <c r="I10" s="18">
        <v>39383</v>
      </c>
      <c r="J10" s="18">
        <v>53050</v>
      </c>
      <c r="K10" s="21">
        <v>59240</v>
      </c>
      <c r="L10" s="19">
        <v>46271</v>
      </c>
      <c r="M10" s="19">
        <v>46228</v>
      </c>
      <c r="N10" s="19">
        <v>46843</v>
      </c>
      <c r="O10" s="18">
        <v>45361</v>
      </c>
    </row>
    <row r="11" spans="1:15" ht="11.25">
      <c r="A11" s="2" t="s">
        <v>13</v>
      </c>
      <c r="C11" s="18">
        <v>0</v>
      </c>
      <c r="D11" s="18">
        <v>0</v>
      </c>
      <c r="E11" s="22">
        <v>0</v>
      </c>
      <c r="F11" s="23">
        <v>0</v>
      </c>
      <c r="G11" s="24">
        <v>0</v>
      </c>
      <c r="H11" s="18">
        <v>0</v>
      </c>
      <c r="I11" s="18">
        <v>0</v>
      </c>
      <c r="J11" s="18">
        <v>0</v>
      </c>
      <c r="K11" s="21">
        <v>0</v>
      </c>
      <c r="L11" s="19">
        <v>6471</v>
      </c>
      <c r="M11" s="19">
        <v>2006</v>
      </c>
      <c r="N11" s="19">
        <v>1127</v>
      </c>
      <c r="O11" s="18">
        <v>0</v>
      </c>
    </row>
    <row r="12" spans="1:15" ht="11.25">
      <c r="A12" s="2" t="s">
        <v>14</v>
      </c>
      <c r="C12" s="19">
        <f aca="true" t="shared" si="0" ref="C12:O12">C13+C14</f>
        <v>11781</v>
      </c>
      <c r="D12" s="19">
        <f t="shared" si="0"/>
        <v>15221</v>
      </c>
      <c r="E12" s="19">
        <f t="shared" si="0"/>
        <v>15221</v>
      </c>
      <c r="F12" s="20">
        <f t="shared" si="0"/>
        <v>18662</v>
      </c>
      <c r="G12" s="18">
        <f t="shared" si="0"/>
        <v>30433</v>
      </c>
      <c r="H12" s="18">
        <f t="shared" si="0"/>
        <v>33873</v>
      </c>
      <c r="I12" s="18">
        <f t="shared" si="0"/>
        <v>33873</v>
      </c>
      <c r="J12" s="18">
        <f t="shared" si="0"/>
        <v>45811</v>
      </c>
      <c r="K12" s="21">
        <f t="shared" si="0"/>
        <v>52171</v>
      </c>
      <c r="L12" s="19">
        <f t="shared" si="0"/>
        <v>32821</v>
      </c>
      <c r="M12" s="19">
        <f t="shared" si="0"/>
        <v>32821</v>
      </c>
      <c r="N12" s="19">
        <f t="shared" si="0"/>
        <v>38478</v>
      </c>
      <c r="O12" s="18">
        <f t="shared" si="0"/>
        <v>38478</v>
      </c>
    </row>
    <row r="13" spans="2:15" ht="11.25">
      <c r="B13" s="2" t="s">
        <v>15</v>
      </c>
      <c r="C13" s="19">
        <v>0</v>
      </c>
      <c r="D13" s="19">
        <v>0</v>
      </c>
      <c r="E13" s="19">
        <v>0</v>
      </c>
      <c r="F13" s="20">
        <v>0</v>
      </c>
      <c r="G13" s="18">
        <v>0</v>
      </c>
      <c r="H13" s="18">
        <v>0</v>
      </c>
      <c r="I13" s="18">
        <v>0</v>
      </c>
      <c r="J13" s="18">
        <v>0</v>
      </c>
      <c r="K13" s="21"/>
      <c r="L13" s="19">
        <v>0</v>
      </c>
      <c r="M13" s="19">
        <v>0</v>
      </c>
      <c r="N13" s="19">
        <v>0</v>
      </c>
      <c r="O13" s="18">
        <v>0</v>
      </c>
    </row>
    <row r="14" spans="2:15" ht="11.25">
      <c r="B14" s="2" t="s">
        <v>16</v>
      </c>
      <c r="C14" s="18">
        <v>11781</v>
      </c>
      <c r="D14" s="18">
        <v>15221</v>
      </c>
      <c r="E14" s="19">
        <v>15221</v>
      </c>
      <c r="F14" s="20">
        <v>18662</v>
      </c>
      <c r="G14" s="18">
        <v>30433</v>
      </c>
      <c r="H14" s="18">
        <v>33873</v>
      </c>
      <c r="I14" s="18">
        <v>33873</v>
      </c>
      <c r="J14" s="18">
        <v>45811</v>
      </c>
      <c r="K14" s="21">
        <v>52171</v>
      </c>
      <c r="L14" s="19">
        <v>32821</v>
      </c>
      <c r="M14" s="19">
        <v>32821</v>
      </c>
      <c r="N14" s="19">
        <v>38478</v>
      </c>
      <c r="O14" s="18">
        <v>38478</v>
      </c>
    </row>
    <row r="15" spans="1:15" ht="11.25">
      <c r="A15" s="2" t="s">
        <v>17</v>
      </c>
      <c r="C15" s="18">
        <v>15718</v>
      </c>
      <c r="D15" s="18">
        <v>14401</v>
      </c>
      <c r="E15" s="19">
        <v>15621</v>
      </c>
      <c r="F15" s="20">
        <v>17057</v>
      </c>
      <c r="G15" s="18">
        <v>5239</v>
      </c>
      <c r="H15" s="18">
        <v>5193</v>
      </c>
      <c r="I15" s="18">
        <v>5146</v>
      </c>
      <c r="J15" s="18">
        <v>6465</v>
      </c>
      <c r="K15" s="21">
        <v>6465</v>
      </c>
      <c r="L15" s="19">
        <v>6465</v>
      </c>
      <c r="M15" s="19">
        <v>6465</v>
      </c>
      <c r="N15" s="19">
        <v>6465</v>
      </c>
      <c r="O15" s="18">
        <v>6465</v>
      </c>
    </row>
    <row r="16" spans="1:15" ht="11.25">
      <c r="A16" s="2" t="s">
        <v>18</v>
      </c>
      <c r="C16" s="19">
        <f aca="true" t="shared" si="1" ref="C16:O16">C17+C21</f>
        <v>16801</v>
      </c>
      <c r="D16" s="19">
        <f t="shared" si="1"/>
        <v>16840</v>
      </c>
      <c r="E16" s="19">
        <f t="shared" si="1"/>
        <v>11874</v>
      </c>
      <c r="F16" s="20">
        <f t="shared" si="1"/>
        <v>12257</v>
      </c>
      <c r="G16" s="18">
        <f t="shared" si="1"/>
        <v>11942</v>
      </c>
      <c r="H16" s="18">
        <f t="shared" si="1"/>
        <v>11929</v>
      </c>
      <c r="I16" s="18">
        <f t="shared" si="1"/>
        <v>12519</v>
      </c>
      <c r="J16" s="18">
        <f t="shared" si="1"/>
        <v>12461</v>
      </c>
      <c r="K16" s="21">
        <f t="shared" si="1"/>
        <v>12126</v>
      </c>
      <c r="L16" s="19">
        <f t="shared" si="1"/>
        <v>12071</v>
      </c>
      <c r="M16" s="19">
        <f t="shared" si="1"/>
        <v>12769</v>
      </c>
      <c r="N16" s="19">
        <f t="shared" si="1"/>
        <v>12872</v>
      </c>
      <c r="O16" s="18">
        <f t="shared" si="1"/>
        <v>12453</v>
      </c>
    </row>
    <row r="17" spans="2:15" ht="11.25">
      <c r="B17" s="2" t="s">
        <v>15</v>
      </c>
      <c r="C17" s="19">
        <f aca="true" t="shared" si="2" ref="C17:O17">SUM(C18:C20)</f>
        <v>0</v>
      </c>
      <c r="D17" s="19">
        <f t="shared" si="2"/>
        <v>0</v>
      </c>
      <c r="E17" s="19">
        <f t="shared" si="2"/>
        <v>0</v>
      </c>
      <c r="F17" s="20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21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8">
        <f t="shared" si="2"/>
        <v>0</v>
      </c>
    </row>
    <row r="18" spans="2:15" ht="11.25">
      <c r="B18" s="2" t="s">
        <v>19</v>
      </c>
      <c r="C18" s="19">
        <v>0</v>
      </c>
      <c r="D18" s="19">
        <v>0</v>
      </c>
      <c r="E18" s="19">
        <v>0</v>
      </c>
      <c r="F18" s="20">
        <v>0</v>
      </c>
      <c r="G18" s="18">
        <v>0</v>
      </c>
      <c r="H18" s="18">
        <v>0</v>
      </c>
      <c r="I18" s="18">
        <v>0</v>
      </c>
      <c r="J18" s="18">
        <v>0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</row>
    <row r="19" spans="2:15" ht="11.25">
      <c r="B19" s="2" t="s">
        <v>20</v>
      </c>
      <c r="C19" s="19">
        <v>0</v>
      </c>
      <c r="D19" s="19">
        <v>0</v>
      </c>
      <c r="E19" s="19">
        <v>0</v>
      </c>
      <c r="F19" s="20">
        <v>0</v>
      </c>
      <c r="G19" s="18">
        <v>0</v>
      </c>
      <c r="H19" s="18">
        <v>0</v>
      </c>
      <c r="I19" s="18">
        <v>0</v>
      </c>
      <c r="J19" s="18">
        <v>0</v>
      </c>
      <c r="K19" s="21">
        <v>0</v>
      </c>
      <c r="L19" s="19">
        <v>0</v>
      </c>
      <c r="M19" s="19">
        <v>0</v>
      </c>
      <c r="N19" s="19">
        <v>0</v>
      </c>
      <c r="O19" s="18">
        <v>0</v>
      </c>
    </row>
    <row r="20" spans="2:15" ht="11.25">
      <c r="B20" s="2" t="s">
        <v>21</v>
      </c>
      <c r="C20" s="19">
        <v>0</v>
      </c>
      <c r="D20" s="19">
        <v>0</v>
      </c>
      <c r="E20" s="19">
        <v>0</v>
      </c>
      <c r="F20" s="20">
        <v>0</v>
      </c>
      <c r="G20" s="18">
        <v>0</v>
      </c>
      <c r="H20" s="18">
        <v>0</v>
      </c>
      <c r="I20" s="18">
        <v>0</v>
      </c>
      <c r="J20" s="18">
        <v>0</v>
      </c>
      <c r="K20" s="21">
        <v>0</v>
      </c>
      <c r="L20" s="19">
        <v>0</v>
      </c>
      <c r="M20" s="19">
        <v>0</v>
      </c>
      <c r="N20" s="19">
        <v>0</v>
      </c>
      <c r="O20" s="18">
        <v>0</v>
      </c>
    </row>
    <row r="21" spans="2:15" ht="11.25">
      <c r="B21" s="2" t="s">
        <v>16</v>
      </c>
      <c r="C21" s="19">
        <f>SUM(C22:C24)</f>
        <v>16801</v>
      </c>
      <c r="D21" s="19">
        <f>SUM(D22:D24)</f>
        <v>16840</v>
      </c>
      <c r="E21" s="19">
        <f>SUM(E22:E24)</f>
        <v>11874</v>
      </c>
      <c r="F21" s="20">
        <f>SUM(F22:F24)</f>
        <v>12257</v>
      </c>
      <c r="G21" s="18">
        <f aca="true" t="shared" si="3" ref="G21:O21">SUM(G23:G24)</f>
        <v>11942</v>
      </c>
      <c r="H21" s="18">
        <f t="shared" si="3"/>
        <v>11929</v>
      </c>
      <c r="I21" s="18">
        <f t="shared" si="3"/>
        <v>12519</v>
      </c>
      <c r="J21" s="18">
        <f t="shared" si="3"/>
        <v>12461</v>
      </c>
      <c r="K21" s="21">
        <f t="shared" si="3"/>
        <v>12126</v>
      </c>
      <c r="L21" s="19">
        <f t="shared" si="3"/>
        <v>12071</v>
      </c>
      <c r="M21" s="19">
        <f t="shared" si="3"/>
        <v>12769</v>
      </c>
      <c r="N21" s="19">
        <f t="shared" si="3"/>
        <v>12872</v>
      </c>
      <c r="O21" s="18">
        <f t="shared" si="3"/>
        <v>12453</v>
      </c>
    </row>
    <row r="22" spans="2:15" ht="11.25">
      <c r="B22" s="2" t="s">
        <v>19</v>
      </c>
      <c r="C22" s="19"/>
      <c r="D22" s="19"/>
      <c r="E22" s="19"/>
      <c r="F22" s="20"/>
      <c r="G22" s="18"/>
      <c r="H22" s="18"/>
      <c r="I22" s="18"/>
      <c r="J22" s="18"/>
      <c r="K22" s="21"/>
      <c r="L22" s="19"/>
      <c r="M22" s="19"/>
      <c r="N22" s="19"/>
      <c r="O22" s="18"/>
    </row>
    <row r="23" spans="2:15" ht="11.25">
      <c r="B23" s="2" t="s">
        <v>20</v>
      </c>
      <c r="C23" s="18">
        <v>16801</v>
      </c>
      <c r="D23" s="18">
        <v>16840</v>
      </c>
      <c r="E23" s="19">
        <v>11874</v>
      </c>
      <c r="F23" s="20">
        <v>12257</v>
      </c>
      <c r="G23" s="18">
        <v>11942</v>
      </c>
      <c r="H23" s="18">
        <v>11929</v>
      </c>
      <c r="I23" s="18">
        <v>12519</v>
      </c>
      <c r="J23" s="18">
        <v>12461</v>
      </c>
      <c r="K23" s="21">
        <v>12126</v>
      </c>
      <c r="L23" s="19">
        <v>12071</v>
      </c>
      <c r="M23" s="19">
        <v>12769</v>
      </c>
      <c r="N23" s="19">
        <v>12872</v>
      </c>
      <c r="O23" s="18">
        <v>12453</v>
      </c>
    </row>
    <row r="24" spans="2:15" ht="11.25">
      <c r="B24" s="2" t="s">
        <v>21</v>
      </c>
      <c r="C24" s="18">
        <v>0</v>
      </c>
      <c r="D24" s="18"/>
      <c r="E24" s="19">
        <v>0</v>
      </c>
      <c r="F24" s="20">
        <v>0</v>
      </c>
      <c r="G24" s="24">
        <v>0</v>
      </c>
      <c r="H24" s="18">
        <v>0</v>
      </c>
      <c r="I24" s="18">
        <v>0</v>
      </c>
      <c r="J24" s="18">
        <v>0</v>
      </c>
      <c r="K24" s="21"/>
      <c r="L24" s="19"/>
      <c r="M24" s="19"/>
      <c r="N24" s="19"/>
      <c r="O24" s="18">
        <v>0</v>
      </c>
    </row>
    <row r="25" spans="1:15" ht="11.25">
      <c r="A25" s="4" t="s">
        <v>22</v>
      </c>
      <c r="B25" s="4"/>
      <c r="C25" s="25">
        <v>5953</v>
      </c>
      <c r="D25" s="25">
        <v>4474</v>
      </c>
      <c r="E25" s="25">
        <v>2540</v>
      </c>
      <c r="F25" s="26">
        <v>3769</v>
      </c>
      <c r="G25" s="25">
        <v>4606</v>
      </c>
      <c r="H25" s="25">
        <v>4336</v>
      </c>
      <c r="I25" s="25">
        <v>4090</v>
      </c>
      <c r="J25" s="25">
        <v>3854</v>
      </c>
      <c r="K25" s="27">
        <v>3571</v>
      </c>
      <c r="L25" s="25">
        <v>3411</v>
      </c>
      <c r="M25" s="25">
        <v>3344</v>
      </c>
      <c r="N25" s="25">
        <v>3243</v>
      </c>
      <c r="O25" s="25">
        <v>3030</v>
      </c>
    </row>
    <row r="26" spans="1:15" ht="11.25">
      <c r="A26" s="12" t="s">
        <v>23</v>
      </c>
      <c r="C26" s="6"/>
      <c r="E26" s="19"/>
      <c r="F26" s="28"/>
      <c r="J26" s="18"/>
      <c r="K26" s="21"/>
      <c r="L26" s="19"/>
      <c r="M26" s="19"/>
      <c r="N26" s="19"/>
      <c r="O26" s="18"/>
    </row>
    <row r="27" spans="1:15" ht="11.25">
      <c r="A27" s="2" t="s">
        <v>12</v>
      </c>
      <c r="C27" s="19">
        <f aca="true" t="shared" si="4" ref="C27:I27">(C10+G10)/2</f>
        <v>31946</v>
      </c>
      <c r="D27" s="19">
        <f t="shared" si="4"/>
        <v>34835.5</v>
      </c>
      <c r="E27" s="19">
        <f t="shared" si="4"/>
        <v>35284</v>
      </c>
      <c r="F27" s="20">
        <f t="shared" si="4"/>
        <v>44699.5</v>
      </c>
      <c r="G27" s="18">
        <f t="shared" si="4"/>
        <v>47643.5</v>
      </c>
      <c r="H27" s="18">
        <f t="shared" si="4"/>
        <v>42991</v>
      </c>
      <c r="I27" s="18">
        <f t="shared" si="4"/>
        <v>42805.5</v>
      </c>
      <c r="J27" s="18">
        <f>+(J10+N10)/2</f>
        <v>49946.5</v>
      </c>
      <c r="K27" s="21">
        <f>+(K10+O10)/2</f>
        <v>52300.5</v>
      </c>
      <c r="L27" s="29" t="s">
        <v>24</v>
      </c>
      <c r="M27" s="29" t="s">
        <v>24</v>
      </c>
      <c r="N27" s="29" t="s">
        <v>24</v>
      </c>
      <c r="O27" s="30" t="s">
        <v>24</v>
      </c>
    </row>
    <row r="28" spans="1:15" ht="11.25">
      <c r="A28" s="2" t="s">
        <v>25</v>
      </c>
      <c r="C28" s="19">
        <f aca="true" t="shared" si="5" ref="C28:K28">C29+C30</f>
        <v>31585.5</v>
      </c>
      <c r="D28" s="19">
        <f t="shared" si="5"/>
        <v>34344</v>
      </c>
      <c r="E28" s="19">
        <f t="shared" si="5"/>
        <v>34930.5</v>
      </c>
      <c r="F28" s="20">
        <f t="shared" si="5"/>
        <v>43997.5</v>
      </c>
      <c r="G28" s="18">
        <f t="shared" si="5"/>
        <v>47154</v>
      </c>
      <c r="H28" s="18">
        <f t="shared" si="5"/>
        <v>39176</v>
      </c>
      <c r="I28" s="18">
        <f t="shared" si="5"/>
        <v>39152.5</v>
      </c>
      <c r="J28" s="18">
        <f t="shared" si="5"/>
        <v>48609.5</v>
      </c>
      <c r="K28" s="21">
        <f t="shared" si="5"/>
        <v>51789.5</v>
      </c>
      <c r="L28" s="29" t="s">
        <v>24</v>
      </c>
      <c r="M28" s="29" t="s">
        <v>24</v>
      </c>
      <c r="N28" s="29" t="s">
        <v>24</v>
      </c>
      <c r="O28" s="30" t="s">
        <v>24</v>
      </c>
    </row>
    <row r="29" spans="2:15" ht="11.25">
      <c r="B29" s="2" t="s">
        <v>14</v>
      </c>
      <c r="C29" s="19">
        <f aca="true" t="shared" si="6" ref="C29:I29">(C12+G12)/2</f>
        <v>21107</v>
      </c>
      <c r="D29" s="19">
        <f t="shared" si="6"/>
        <v>24547</v>
      </c>
      <c r="E29" s="19">
        <f t="shared" si="6"/>
        <v>24547</v>
      </c>
      <c r="F29" s="20">
        <f t="shared" si="6"/>
        <v>32236.5</v>
      </c>
      <c r="G29" s="18">
        <f t="shared" si="6"/>
        <v>41302</v>
      </c>
      <c r="H29" s="18">
        <f t="shared" si="6"/>
        <v>33347</v>
      </c>
      <c r="I29" s="18">
        <f t="shared" si="6"/>
        <v>33347</v>
      </c>
      <c r="J29" s="18">
        <f>+(J12+N12)/2</f>
        <v>42144.5</v>
      </c>
      <c r="K29" s="21">
        <f>+(K12+O12)/2</f>
        <v>45324.5</v>
      </c>
      <c r="L29" s="29" t="s">
        <v>24</v>
      </c>
      <c r="M29" s="29" t="s">
        <v>24</v>
      </c>
      <c r="N29" s="29" t="s">
        <v>24</v>
      </c>
      <c r="O29" s="30" t="s">
        <v>24</v>
      </c>
    </row>
    <row r="30" spans="2:15" ht="11.25">
      <c r="B30" s="2" t="s">
        <v>17</v>
      </c>
      <c r="C30" s="19">
        <f aca="true" t="shared" si="7" ref="C30:I30">(C15+G15)/2</f>
        <v>10478.5</v>
      </c>
      <c r="D30" s="19">
        <f t="shared" si="7"/>
        <v>9797</v>
      </c>
      <c r="E30" s="19">
        <f t="shared" si="7"/>
        <v>10383.5</v>
      </c>
      <c r="F30" s="20">
        <f t="shared" si="7"/>
        <v>11761</v>
      </c>
      <c r="G30" s="18">
        <f t="shared" si="7"/>
        <v>5852</v>
      </c>
      <c r="H30" s="18">
        <f t="shared" si="7"/>
        <v>5829</v>
      </c>
      <c r="I30" s="18">
        <f t="shared" si="7"/>
        <v>5805.5</v>
      </c>
      <c r="J30" s="18">
        <f>+(J15+N15)/2</f>
        <v>6465</v>
      </c>
      <c r="K30" s="31">
        <f>+(K15+O15)/2</f>
        <v>6465</v>
      </c>
      <c r="L30" s="29" t="s">
        <v>24</v>
      </c>
      <c r="M30" s="29" t="s">
        <v>24</v>
      </c>
      <c r="N30" s="29" t="s">
        <v>24</v>
      </c>
      <c r="O30" s="30" t="s">
        <v>24</v>
      </c>
    </row>
    <row r="31" spans="1:15" ht="11.25">
      <c r="A31" s="4" t="s">
        <v>22</v>
      </c>
      <c r="B31" s="4"/>
      <c r="C31" s="25">
        <f aca="true" t="shared" si="8" ref="C31:I31">(C25+G25)/2</f>
        <v>5279.5</v>
      </c>
      <c r="D31" s="19">
        <f t="shared" si="8"/>
        <v>4405</v>
      </c>
      <c r="E31" s="19">
        <f t="shared" si="8"/>
        <v>3315</v>
      </c>
      <c r="F31" s="26">
        <f t="shared" si="8"/>
        <v>3811.5</v>
      </c>
      <c r="G31" s="25">
        <f t="shared" si="8"/>
        <v>4088.5</v>
      </c>
      <c r="H31" s="25">
        <f t="shared" si="8"/>
        <v>3873.5</v>
      </c>
      <c r="I31" s="25">
        <f t="shared" si="8"/>
        <v>3717</v>
      </c>
      <c r="J31" s="25">
        <f>+(J25+N25)/2</f>
        <v>3548.5</v>
      </c>
      <c r="K31" s="27">
        <f>+(K25+O25)/2</f>
        <v>3300.5</v>
      </c>
      <c r="L31" s="32" t="s">
        <v>24</v>
      </c>
      <c r="M31" s="32" t="s">
        <v>24</v>
      </c>
      <c r="N31" s="32" t="s">
        <v>24</v>
      </c>
      <c r="O31" s="32" t="s">
        <v>24</v>
      </c>
    </row>
    <row r="32" spans="1:14" ht="11.25">
      <c r="A32" s="12" t="s">
        <v>26</v>
      </c>
      <c r="C32" s="18"/>
      <c r="D32" s="6"/>
      <c r="E32" s="33"/>
      <c r="F32" s="28"/>
      <c r="J32" s="18"/>
      <c r="K32" s="31"/>
      <c r="L32" s="5"/>
      <c r="M32" s="5"/>
      <c r="N32" s="5"/>
    </row>
    <row r="33" spans="1:15" ht="11.25">
      <c r="A33" s="2" t="s">
        <v>27</v>
      </c>
      <c r="C33" s="18">
        <v>1638</v>
      </c>
      <c r="D33" s="19">
        <v>1237</v>
      </c>
      <c r="E33" s="19">
        <v>830</v>
      </c>
      <c r="F33" s="20">
        <v>400</v>
      </c>
      <c r="G33" s="18">
        <v>2578</v>
      </c>
      <c r="H33" s="18">
        <v>2056</v>
      </c>
      <c r="I33" s="18">
        <v>1517</v>
      </c>
      <c r="J33" s="18">
        <v>843</v>
      </c>
      <c r="K33" s="21">
        <v>3544</v>
      </c>
      <c r="L33" s="19">
        <v>2626</v>
      </c>
      <c r="M33" s="19">
        <v>1739</v>
      </c>
      <c r="N33" s="19">
        <v>915</v>
      </c>
      <c r="O33" s="18">
        <v>561</v>
      </c>
    </row>
    <row r="34" spans="1:15" ht="11.25">
      <c r="A34" s="2" t="s">
        <v>28</v>
      </c>
      <c r="C34" s="18">
        <v>778</v>
      </c>
      <c r="D34" s="19">
        <v>586</v>
      </c>
      <c r="E34" s="19">
        <v>379</v>
      </c>
      <c r="F34" s="20">
        <v>203</v>
      </c>
      <c r="G34" s="18">
        <v>1544</v>
      </c>
      <c r="H34" s="18">
        <v>1292</v>
      </c>
      <c r="I34" s="18">
        <v>999</v>
      </c>
      <c r="J34" s="18">
        <v>561</v>
      </c>
      <c r="K34" s="21">
        <v>2971</v>
      </c>
      <c r="L34" s="19">
        <v>2216</v>
      </c>
      <c r="M34" s="19">
        <v>1393</v>
      </c>
      <c r="N34" s="19">
        <v>670</v>
      </c>
      <c r="O34" s="18">
        <v>68</v>
      </c>
    </row>
    <row r="35" spans="1:15" ht="11.25">
      <c r="A35" s="2" t="s">
        <v>29</v>
      </c>
      <c r="C35" s="18">
        <f>+C33-C34</f>
        <v>860</v>
      </c>
      <c r="D35" s="19">
        <f>+D33-D34</f>
        <v>651</v>
      </c>
      <c r="E35" s="19">
        <f>+E33-E34</f>
        <v>451</v>
      </c>
      <c r="F35" s="20">
        <f>+F33-F34</f>
        <v>197</v>
      </c>
      <c r="G35" s="18">
        <f>+G33-G34</f>
        <v>1034</v>
      </c>
      <c r="H35" s="18">
        <f aca="true" t="shared" si="9" ref="H35:O35">H33-H34</f>
        <v>764</v>
      </c>
      <c r="I35" s="18">
        <f t="shared" si="9"/>
        <v>518</v>
      </c>
      <c r="J35" s="18">
        <f t="shared" si="9"/>
        <v>282</v>
      </c>
      <c r="K35" s="21">
        <f t="shared" si="9"/>
        <v>573</v>
      </c>
      <c r="L35" s="19">
        <f t="shared" si="9"/>
        <v>410</v>
      </c>
      <c r="M35" s="19">
        <f t="shared" si="9"/>
        <v>346</v>
      </c>
      <c r="N35" s="19">
        <f t="shared" si="9"/>
        <v>245</v>
      </c>
      <c r="O35" s="18">
        <f t="shared" si="9"/>
        <v>493</v>
      </c>
    </row>
    <row r="36" spans="1:15" ht="11.25">
      <c r="A36" s="2" t="s">
        <v>30</v>
      </c>
      <c r="C36" s="18">
        <v>0</v>
      </c>
      <c r="D36" s="19">
        <v>0</v>
      </c>
      <c r="E36" s="19">
        <v>0</v>
      </c>
      <c r="F36" s="20">
        <v>0</v>
      </c>
      <c r="G36" s="18">
        <v>0</v>
      </c>
      <c r="H36" s="18">
        <v>0</v>
      </c>
      <c r="I36" s="18">
        <v>0</v>
      </c>
      <c r="J36" s="18">
        <v>0</v>
      </c>
      <c r="K36" s="21">
        <v>0</v>
      </c>
      <c r="L36" s="19">
        <v>0</v>
      </c>
      <c r="M36" s="19">
        <v>0</v>
      </c>
      <c r="N36" s="19">
        <v>0</v>
      </c>
      <c r="O36" s="18">
        <v>0</v>
      </c>
    </row>
    <row r="37" spans="1:15" ht="11.25">
      <c r="A37" s="2" t="s">
        <v>31</v>
      </c>
      <c r="C37" s="18">
        <f>+C36+C35</f>
        <v>860</v>
      </c>
      <c r="D37" s="19">
        <f>+D36+D35</f>
        <v>651</v>
      </c>
      <c r="E37" s="19">
        <f>+E36+E35</f>
        <v>451</v>
      </c>
      <c r="F37" s="20">
        <f>+F36+F35</f>
        <v>197</v>
      </c>
      <c r="G37" s="18">
        <f>+G36+G35</f>
        <v>1034</v>
      </c>
      <c r="H37" s="18">
        <f aca="true" t="shared" si="10" ref="H37:O37">H35+H36</f>
        <v>764</v>
      </c>
      <c r="I37" s="18">
        <f t="shared" si="10"/>
        <v>518</v>
      </c>
      <c r="J37" s="18">
        <f t="shared" si="10"/>
        <v>282</v>
      </c>
      <c r="K37" s="21">
        <f t="shared" si="10"/>
        <v>573</v>
      </c>
      <c r="L37" s="19">
        <f t="shared" si="10"/>
        <v>410</v>
      </c>
      <c r="M37" s="19">
        <f t="shared" si="10"/>
        <v>346</v>
      </c>
      <c r="N37" s="19">
        <f t="shared" si="10"/>
        <v>245</v>
      </c>
      <c r="O37" s="18">
        <f t="shared" si="10"/>
        <v>493</v>
      </c>
    </row>
    <row r="38" spans="1:15" ht="11.25">
      <c r="A38" s="2" t="s">
        <v>32</v>
      </c>
      <c r="C38" s="18">
        <v>0</v>
      </c>
      <c r="D38" s="19">
        <v>0</v>
      </c>
      <c r="E38" s="19">
        <v>0</v>
      </c>
      <c r="F38" s="20">
        <v>0</v>
      </c>
      <c r="G38" s="18">
        <v>0</v>
      </c>
      <c r="H38" s="18">
        <v>0</v>
      </c>
      <c r="I38" s="18">
        <v>0</v>
      </c>
      <c r="J38" s="18">
        <v>0</v>
      </c>
      <c r="K38" s="21">
        <v>0</v>
      </c>
      <c r="L38" s="19">
        <v>0</v>
      </c>
      <c r="M38" s="19">
        <v>0</v>
      </c>
      <c r="N38" s="19">
        <v>0</v>
      </c>
      <c r="O38" s="18">
        <v>0</v>
      </c>
    </row>
    <row r="39" spans="1:15" ht="11.25">
      <c r="A39" s="2" t="s">
        <v>33</v>
      </c>
      <c r="C39" s="18">
        <f>+C37-C38</f>
        <v>860</v>
      </c>
      <c r="D39" s="19">
        <f>+D37-D38</f>
        <v>651</v>
      </c>
      <c r="E39" s="19">
        <f>+E37-E38</f>
        <v>451</v>
      </c>
      <c r="F39" s="20">
        <f>+F38+F37</f>
        <v>197</v>
      </c>
      <c r="G39" s="18">
        <f aca="true" t="shared" si="11" ref="G39:O39">G37-G38</f>
        <v>1034</v>
      </c>
      <c r="H39" s="18">
        <f t="shared" si="11"/>
        <v>764</v>
      </c>
      <c r="I39" s="18">
        <f t="shared" si="11"/>
        <v>518</v>
      </c>
      <c r="J39" s="18">
        <f t="shared" si="11"/>
        <v>282</v>
      </c>
      <c r="K39" s="21">
        <f t="shared" si="11"/>
        <v>573</v>
      </c>
      <c r="L39" s="19">
        <f t="shared" si="11"/>
        <v>410</v>
      </c>
      <c r="M39" s="19">
        <f t="shared" si="11"/>
        <v>346</v>
      </c>
      <c r="N39" s="19">
        <f t="shared" si="11"/>
        <v>245</v>
      </c>
      <c r="O39" s="18">
        <f t="shared" si="11"/>
        <v>493</v>
      </c>
    </row>
    <row r="40" spans="1:15" ht="11.25">
      <c r="A40" s="4" t="s">
        <v>34</v>
      </c>
      <c r="B40" s="4"/>
      <c r="C40" s="25">
        <f>+C39</f>
        <v>860</v>
      </c>
      <c r="D40" s="25">
        <v>651</v>
      </c>
      <c r="E40" s="25">
        <v>451</v>
      </c>
      <c r="F40" s="26">
        <v>197</v>
      </c>
      <c r="G40" s="25">
        <v>1034</v>
      </c>
      <c r="H40" s="25">
        <v>764</v>
      </c>
      <c r="I40" s="25">
        <v>518</v>
      </c>
      <c r="J40" s="25">
        <v>282</v>
      </c>
      <c r="K40" s="27">
        <v>573</v>
      </c>
      <c r="L40" s="25">
        <v>410</v>
      </c>
      <c r="M40" s="25">
        <v>346</v>
      </c>
      <c r="N40" s="25">
        <v>245</v>
      </c>
      <c r="O40" s="25">
        <v>493</v>
      </c>
    </row>
    <row r="41" spans="1:15" ht="11.25">
      <c r="A41" s="34" t="s">
        <v>35</v>
      </c>
      <c r="B41" s="6"/>
      <c r="C41" s="5"/>
      <c r="D41" s="18"/>
      <c r="E41" s="19"/>
      <c r="F41" s="28"/>
      <c r="G41" s="5"/>
      <c r="H41" s="5"/>
      <c r="I41" s="18"/>
      <c r="J41" s="6"/>
      <c r="K41" s="35"/>
      <c r="L41" s="6"/>
      <c r="M41" s="6"/>
      <c r="N41" s="5"/>
      <c r="O41" s="6"/>
    </row>
    <row r="42" spans="1:15" ht="11.25">
      <c r="A42" s="5" t="s">
        <v>36</v>
      </c>
      <c r="B42" s="5"/>
      <c r="C42" s="19">
        <v>4900</v>
      </c>
      <c r="D42" s="18">
        <v>4900</v>
      </c>
      <c r="E42" s="19">
        <v>4900</v>
      </c>
      <c r="F42" s="20">
        <v>4900</v>
      </c>
      <c r="G42" s="19">
        <v>4900</v>
      </c>
      <c r="H42" s="18">
        <v>4900</v>
      </c>
      <c r="I42" s="18">
        <v>4900</v>
      </c>
      <c r="J42" s="19">
        <v>13795</v>
      </c>
      <c r="K42" s="21">
        <v>13795</v>
      </c>
      <c r="L42" s="36" t="s">
        <v>37</v>
      </c>
      <c r="M42" s="36" t="s">
        <v>37</v>
      </c>
      <c r="N42" s="36" t="s">
        <v>37</v>
      </c>
      <c r="O42" s="36" t="s">
        <v>37</v>
      </c>
    </row>
    <row r="43" spans="1:15" ht="11.25">
      <c r="A43" s="5" t="s">
        <v>38</v>
      </c>
      <c r="B43" s="5"/>
      <c r="C43" s="22">
        <v>0</v>
      </c>
      <c r="D43" s="22">
        <v>0</v>
      </c>
      <c r="E43" s="22">
        <v>0</v>
      </c>
      <c r="F43" s="23">
        <v>0</v>
      </c>
      <c r="G43" s="22">
        <v>0</v>
      </c>
      <c r="H43" s="18">
        <v>0</v>
      </c>
      <c r="I43" s="18">
        <v>0</v>
      </c>
      <c r="J43" s="19">
        <v>0</v>
      </c>
      <c r="K43" s="21">
        <v>0</v>
      </c>
      <c r="L43" s="29">
        <v>0</v>
      </c>
      <c r="M43" s="29">
        <v>0</v>
      </c>
      <c r="N43" s="29">
        <v>0</v>
      </c>
      <c r="O43" s="29">
        <v>0</v>
      </c>
    </row>
    <row r="44" spans="1:15" ht="11.25">
      <c r="A44" s="5" t="s">
        <v>39</v>
      </c>
      <c r="B44" s="5"/>
      <c r="C44" s="37">
        <f aca="true" t="shared" si="12" ref="C44:K44">C42/C12</f>
        <v>0.41592394533571003</v>
      </c>
      <c r="D44" s="37">
        <f t="shared" si="12"/>
        <v>0.32192365810393536</v>
      </c>
      <c r="E44" s="37">
        <f t="shared" si="12"/>
        <v>0.32192365810393536</v>
      </c>
      <c r="F44" s="38">
        <f t="shared" si="12"/>
        <v>0.2625656414103526</v>
      </c>
      <c r="G44" s="39">
        <f t="shared" si="12"/>
        <v>0.16100943055236092</v>
      </c>
      <c r="H44" s="39">
        <f t="shared" si="12"/>
        <v>0.14465798718743542</v>
      </c>
      <c r="I44" s="39">
        <f t="shared" si="12"/>
        <v>0.14465798718743542</v>
      </c>
      <c r="J44" s="37">
        <f t="shared" si="12"/>
        <v>0.30112854991159327</v>
      </c>
      <c r="K44" s="40">
        <f t="shared" si="12"/>
        <v>0.2644189300569282</v>
      </c>
      <c r="L44" s="36" t="s">
        <v>37</v>
      </c>
      <c r="M44" s="36" t="s">
        <v>37</v>
      </c>
      <c r="N44" s="36" t="s">
        <v>37</v>
      </c>
      <c r="O44" s="36" t="s">
        <v>37</v>
      </c>
    </row>
    <row r="45" spans="1:15" ht="11.25">
      <c r="A45" s="5" t="s">
        <v>40</v>
      </c>
      <c r="B45" s="5"/>
      <c r="C45" s="37">
        <f aca="true" t="shared" si="13" ref="C45:K45">C43/C42</f>
        <v>0</v>
      </c>
      <c r="D45" s="37">
        <f t="shared" si="13"/>
        <v>0</v>
      </c>
      <c r="E45" s="37">
        <f t="shared" si="13"/>
        <v>0</v>
      </c>
      <c r="F45" s="38">
        <f t="shared" si="13"/>
        <v>0</v>
      </c>
      <c r="G45" s="39">
        <f t="shared" si="13"/>
        <v>0</v>
      </c>
      <c r="H45" s="39">
        <f t="shared" si="13"/>
        <v>0</v>
      </c>
      <c r="I45" s="39">
        <f t="shared" si="13"/>
        <v>0</v>
      </c>
      <c r="J45" s="37">
        <f t="shared" si="13"/>
        <v>0</v>
      </c>
      <c r="K45" s="40">
        <f t="shared" si="13"/>
        <v>0</v>
      </c>
      <c r="L45" s="36" t="s">
        <v>37</v>
      </c>
      <c r="M45" s="36" t="s">
        <v>37</v>
      </c>
      <c r="N45" s="36" t="s">
        <v>37</v>
      </c>
      <c r="O45" s="36" t="s">
        <v>37</v>
      </c>
    </row>
    <row r="46" spans="1:15" ht="11.25">
      <c r="A46" s="4" t="s">
        <v>41</v>
      </c>
      <c r="B46" s="4"/>
      <c r="C46" s="41">
        <f aca="true" t="shared" si="14" ref="C46:I46">C43/C12</f>
        <v>0</v>
      </c>
      <c r="D46" s="41">
        <f t="shared" si="14"/>
        <v>0</v>
      </c>
      <c r="E46" s="41">
        <f t="shared" si="14"/>
        <v>0</v>
      </c>
      <c r="F46" s="42">
        <f t="shared" si="14"/>
        <v>0</v>
      </c>
      <c r="G46" s="41">
        <f t="shared" si="14"/>
        <v>0</v>
      </c>
      <c r="H46" s="41">
        <f t="shared" si="14"/>
        <v>0</v>
      </c>
      <c r="I46" s="41">
        <f t="shared" si="14"/>
        <v>0</v>
      </c>
      <c r="J46" s="37">
        <f>+J43/J12</f>
        <v>0</v>
      </c>
      <c r="K46" s="43">
        <v>0</v>
      </c>
      <c r="L46" s="44" t="s">
        <v>37</v>
      </c>
      <c r="M46" s="44" t="s">
        <v>37</v>
      </c>
      <c r="N46" s="44" t="s">
        <v>37</v>
      </c>
      <c r="O46" s="44" t="s">
        <v>37</v>
      </c>
    </row>
    <row r="47" spans="1:15" ht="11.25">
      <c r="A47" s="12" t="s">
        <v>42</v>
      </c>
      <c r="E47" s="19"/>
      <c r="F47" s="28"/>
      <c r="G47" s="6"/>
      <c r="H47" s="6"/>
      <c r="I47" s="6"/>
      <c r="J47" s="45"/>
      <c r="K47" s="6"/>
      <c r="L47" s="6"/>
      <c r="M47" s="6"/>
      <c r="N47" s="5"/>
      <c r="O47" s="6"/>
    </row>
    <row r="48" spans="1:15" ht="11.25">
      <c r="A48" s="2" t="s">
        <v>43</v>
      </c>
      <c r="C48" s="37">
        <f>+C25/C12</f>
        <v>0.5053051523639759</v>
      </c>
      <c r="D48" s="37">
        <f>+D25/D12</f>
        <v>0.2939360094606136</v>
      </c>
      <c r="E48" s="37">
        <f>+E25/E12</f>
        <v>0.16687471256816241</v>
      </c>
      <c r="F48" s="38">
        <f aca="true" t="shared" si="15" ref="F48:O48">F25/F12</f>
        <v>0.201961204586861</v>
      </c>
      <c r="G48" s="37">
        <f t="shared" si="15"/>
        <v>0.15134886471921927</v>
      </c>
      <c r="H48" s="37">
        <f t="shared" si="15"/>
        <v>0.1280075576417796</v>
      </c>
      <c r="I48" s="37">
        <f t="shared" si="15"/>
        <v>0.1207451362442063</v>
      </c>
      <c r="J48" s="38">
        <f t="shared" si="15"/>
        <v>0.08412826613695401</v>
      </c>
      <c r="K48" s="37">
        <f t="shared" si="15"/>
        <v>0.06844798834601598</v>
      </c>
      <c r="L48" s="37">
        <f t="shared" si="15"/>
        <v>0.10392736357819689</v>
      </c>
      <c r="M48" s="37">
        <f t="shared" si="15"/>
        <v>0.10188598762987112</v>
      </c>
      <c r="N48" s="37">
        <f t="shared" si="15"/>
        <v>0.08428192733510058</v>
      </c>
      <c r="O48" s="37">
        <f t="shared" si="15"/>
        <v>0.07874629658506159</v>
      </c>
    </row>
    <row r="49" spans="1:16" ht="11.25">
      <c r="A49" s="4" t="s">
        <v>44</v>
      </c>
      <c r="B49" s="4"/>
      <c r="C49" s="41">
        <f aca="true" t="shared" si="16" ref="C49:P49">C25/(C12+C15)</f>
        <v>0.2164805992945198</v>
      </c>
      <c r="D49" s="41">
        <f t="shared" si="16"/>
        <v>0.15103639187090676</v>
      </c>
      <c r="E49" s="41">
        <f t="shared" si="16"/>
        <v>0.08235522988133065</v>
      </c>
      <c r="F49" s="42">
        <f t="shared" si="16"/>
        <v>0.10551807161454688</v>
      </c>
      <c r="G49" s="41">
        <f t="shared" si="16"/>
        <v>0.12912087912087913</v>
      </c>
      <c r="H49" s="41">
        <f t="shared" si="16"/>
        <v>0.11099165514769876</v>
      </c>
      <c r="I49" s="41">
        <f t="shared" si="16"/>
        <v>0.10482072836310516</v>
      </c>
      <c r="J49" s="42">
        <f t="shared" si="16"/>
        <v>0.07372407988369424</v>
      </c>
      <c r="K49" s="41">
        <f t="shared" si="16"/>
        <v>0.06090115287536667</v>
      </c>
      <c r="L49" s="41">
        <f t="shared" si="16"/>
        <v>0.08682482309219569</v>
      </c>
      <c r="M49" s="41">
        <f t="shared" si="16"/>
        <v>0.08511938094995673</v>
      </c>
      <c r="N49" s="41">
        <f t="shared" si="16"/>
        <v>0.07215806688472065</v>
      </c>
      <c r="O49" s="41">
        <f t="shared" si="16"/>
        <v>0.06741873039182965</v>
      </c>
      <c r="P49" s="39" t="e">
        <f t="shared" si="16"/>
        <v>#DIV/0!</v>
      </c>
    </row>
    <row r="50" spans="1:14" ht="11.25">
      <c r="A50" s="12" t="s">
        <v>45</v>
      </c>
      <c r="C50" s="19"/>
      <c r="D50" s="19"/>
      <c r="E50" s="19"/>
      <c r="F50" s="28"/>
      <c r="K50" s="31"/>
      <c r="L50" s="5"/>
      <c r="M50" s="5"/>
      <c r="N50" s="5"/>
    </row>
    <row r="51" spans="1:15" ht="11.25">
      <c r="A51" s="2" t="s">
        <v>46</v>
      </c>
      <c r="C51" s="37">
        <f aca="true" t="shared" si="17" ref="C51:O51">C11/C16</f>
        <v>0</v>
      </c>
      <c r="D51" s="37">
        <f t="shared" si="17"/>
        <v>0</v>
      </c>
      <c r="E51" s="37">
        <f t="shared" si="17"/>
        <v>0</v>
      </c>
      <c r="F51" s="46">
        <f t="shared" si="17"/>
        <v>0</v>
      </c>
      <c r="G51" s="47">
        <f t="shared" si="17"/>
        <v>0</v>
      </c>
      <c r="H51" s="47">
        <f t="shared" si="17"/>
        <v>0</v>
      </c>
      <c r="I51" s="47">
        <f t="shared" si="17"/>
        <v>0</v>
      </c>
      <c r="J51" s="39">
        <f t="shared" si="17"/>
        <v>0</v>
      </c>
      <c r="K51" s="40">
        <f t="shared" si="17"/>
        <v>0</v>
      </c>
      <c r="L51" s="37">
        <f t="shared" si="17"/>
        <v>0.5360782039599039</v>
      </c>
      <c r="M51" s="37">
        <f t="shared" si="17"/>
        <v>0.15709922468478346</v>
      </c>
      <c r="N51" s="37">
        <f t="shared" si="17"/>
        <v>0.08755438160348042</v>
      </c>
      <c r="O51" s="39">
        <f t="shared" si="17"/>
        <v>0</v>
      </c>
    </row>
    <row r="52" spans="1:15" ht="11.25">
      <c r="A52" s="2" t="s">
        <v>47</v>
      </c>
      <c r="C52" s="37">
        <f aca="true" t="shared" si="18" ref="C52:O52">C11/C10</f>
        <v>0</v>
      </c>
      <c r="D52" s="37">
        <f t="shared" si="18"/>
        <v>0</v>
      </c>
      <c r="E52" s="37">
        <f t="shared" si="18"/>
        <v>0</v>
      </c>
      <c r="F52" s="46">
        <f t="shared" si="18"/>
        <v>0</v>
      </c>
      <c r="G52" s="47">
        <f t="shared" si="18"/>
        <v>0</v>
      </c>
      <c r="H52" s="47">
        <f t="shared" si="18"/>
        <v>0</v>
      </c>
      <c r="I52" s="47">
        <f t="shared" si="18"/>
        <v>0</v>
      </c>
      <c r="J52" s="39">
        <f t="shared" si="18"/>
        <v>0</v>
      </c>
      <c r="K52" s="40">
        <f t="shared" si="18"/>
        <v>0</v>
      </c>
      <c r="L52" s="37">
        <f t="shared" si="18"/>
        <v>0.13985001404767566</v>
      </c>
      <c r="M52" s="37">
        <f t="shared" si="18"/>
        <v>0.04339361425975599</v>
      </c>
      <c r="N52" s="37">
        <f t="shared" si="18"/>
        <v>0.02405909100612685</v>
      </c>
      <c r="O52" s="39">
        <f t="shared" si="18"/>
        <v>0</v>
      </c>
    </row>
    <row r="53" spans="1:15" ht="11.25">
      <c r="A53" s="4" t="s">
        <v>48</v>
      </c>
      <c r="B53" s="4"/>
      <c r="C53" s="41">
        <f aca="true" t="shared" si="19" ref="C53:O53">(C11+C15)/C16</f>
        <v>0.9355395512171895</v>
      </c>
      <c r="D53" s="41">
        <f t="shared" si="19"/>
        <v>0.855166270783848</v>
      </c>
      <c r="E53" s="41">
        <f t="shared" si="19"/>
        <v>1.3155634158665992</v>
      </c>
      <c r="F53" s="48">
        <f t="shared" si="19"/>
        <v>1.3916129558619563</v>
      </c>
      <c r="G53" s="49">
        <f t="shared" si="19"/>
        <v>0.4387037347178027</v>
      </c>
      <c r="H53" s="49">
        <f t="shared" si="19"/>
        <v>0.43532567692178725</v>
      </c>
      <c r="I53" s="49">
        <f t="shared" si="19"/>
        <v>0.4110551961019251</v>
      </c>
      <c r="J53" s="41">
        <f t="shared" si="19"/>
        <v>0.5188187143888934</v>
      </c>
      <c r="K53" s="43">
        <f t="shared" si="19"/>
        <v>0.533151904997526</v>
      </c>
      <c r="L53" s="41">
        <f t="shared" si="19"/>
        <v>1.071659348852622</v>
      </c>
      <c r="M53" s="41">
        <f t="shared" si="19"/>
        <v>0.6634035554859425</v>
      </c>
      <c r="N53" s="41">
        <f t="shared" si="19"/>
        <v>0.5898073337476694</v>
      </c>
      <c r="O53" s="41">
        <f t="shared" si="19"/>
        <v>0.5191520115634787</v>
      </c>
    </row>
    <row r="54" spans="1:14" ht="11.25">
      <c r="A54" s="12" t="s">
        <v>49</v>
      </c>
      <c r="D54" s="19"/>
      <c r="E54" s="19"/>
      <c r="F54" s="28"/>
      <c r="K54" s="31"/>
      <c r="L54" s="5"/>
      <c r="M54" s="5"/>
      <c r="N54" s="5"/>
    </row>
    <row r="55" spans="1:15" ht="11.25">
      <c r="A55" s="2" t="s">
        <v>50</v>
      </c>
      <c r="B55" s="5"/>
      <c r="C55" s="50">
        <f>C40/C28</f>
        <v>0.027227683588988617</v>
      </c>
      <c r="D55" s="37">
        <f>(D40/0.75)/D28</f>
        <v>0.025273701374330305</v>
      </c>
      <c r="E55" s="37">
        <f>(E40/0.5)/E28</f>
        <v>0.025822705085813257</v>
      </c>
      <c r="F55" s="38">
        <f>((F40)/0.25)/F28</f>
        <v>0.017910108528893687</v>
      </c>
      <c r="G55" s="50">
        <f>G40/G28</f>
        <v>0.02192815031598592</v>
      </c>
      <c r="H55" s="50">
        <f>(H40/0.75)/H28</f>
        <v>0.026002314342114217</v>
      </c>
      <c r="I55" s="39">
        <f>(I40/0.5)/I28</f>
        <v>0.0264606346976566</v>
      </c>
      <c r="J55" s="39">
        <f>((J40)/0.25)/J28</f>
        <v>0.023205340519857228</v>
      </c>
      <c r="K55" s="51">
        <f>K40/K28</f>
        <v>0.011064018768283146</v>
      </c>
      <c r="L55" s="52" t="s">
        <v>24</v>
      </c>
      <c r="M55" s="52" t="s">
        <v>24</v>
      </c>
      <c r="N55" s="53" t="s">
        <v>24</v>
      </c>
      <c r="O55" s="52" t="s">
        <v>24</v>
      </c>
    </row>
    <row r="56" spans="1:15" ht="11.25">
      <c r="A56" s="2" t="s">
        <v>51</v>
      </c>
      <c r="B56" s="5"/>
      <c r="C56" s="50">
        <f>C40/C27</f>
        <v>0.02692042822262568</v>
      </c>
      <c r="D56" s="37">
        <f>(D40/0.75)/D27</f>
        <v>0.024917110418969154</v>
      </c>
      <c r="E56" s="37">
        <f>(E40/0.5)/E27</f>
        <v>0.02556399501190341</v>
      </c>
      <c r="F56" s="38">
        <f>((F40)/0.25)/F27</f>
        <v>0.017628832537276703</v>
      </c>
      <c r="G56" s="50">
        <f>G40/G27</f>
        <v>0.021702855583657792</v>
      </c>
      <c r="H56" s="50">
        <f>(H40/0.75)/H27</f>
        <v>0.023694881874500865</v>
      </c>
      <c r="I56" s="39">
        <f>(I40/0.5)/I27</f>
        <v>0.024202497342631205</v>
      </c>
      <c r="J56" s="39">
        <f>((J40)/0.25)/J27</f>
        <v>0.022584165056610574</v>
      </c>
      <c r="K56" s="51">
        <f>K40/K27</f>
        <v>0.010955918203458858</v>
      </c>
      <c r="L56" s="52" t="s">
        <v>24</v>
      </c>
      <c r="M56" s="52" t="s">
        <v>24</v>
      </c>
      <c r="N56" s="53" t="s">
        <v>24</v>
      </c>
      <c r="O56" s="52" t="s">
        <v>24</v>
      </c>
    </row>
    <row r="57" spans="1:15" ht="11.25">
      <c r="A57" s="2" t="s">
        <v>52</v>
      </c>
      <c r="B57" s="5"/>
      <c r="C57" s="50">
        <f>+C40/C31</f>
        <v>0.16289421346718438</v>
      </c>
      <c r="D57" s="37">
        <f>(D40/0.75)/D31</f>
        <v>0.1970488081725312</v>
      </c>
      <c r="E57" s="37">
        <f>(E40/0.5)/E31</f>
        <v>0.2720965309200603</v>
      </c>
      <c r="F57" s="38">
        <f>((F40)/0.25)/F31</f>
        <v>0.20674275219729765</v>
      </c>
      <c r="G57" s="50">
        <f>+G40/G31</f>
        <v>0.25290448819860584</v>
      </c>
      <c r="H57" s="50">
        <f>(H40/0.75)/H31</f>
        <v>0.26298352050256013</v>
      </c>
      <c r="I57" s="39">
        <f>(I40/0.5)/I31</f>
        <v>0.2787193973634652</v>
      </c>
      <c r="J57" s="39">
        <f>((J40)/0.25)/J31</f>
        <v>0.31788079470198677</v>
      </c>
      <c r="K57" s="51">
        <f>+K40/K31</f>
        <v>0.17361005908195729</v>
      </c>
      <c r="L57" s="52" t="s">
        <v>24</v>
      </c>
      <c r="M57" s="52" t="s">
        <v>24</v>
      </c>
      <c r="N57" s="53" t="s">
        <v>24</v>
      </c>
      <c r="O57" s="52" t="s">
        <v>24</v>
      </c>
    </row>
    <row r="58" spans="1:15" ht="11.25">
      <c r="A58" s="2" t="s">
        <v>53</v>
      </c>
      <c r="B58" s="5"/>
      <c r="C58" s="50">
        <f>C33/C28</f>
        <v>0.051859239207864366</v>
      </c>
      <c r="D58" s="37">
        <f>(D33/0.75)/D28</f>
        <v>0.04802391490022517</v>
      </c>
      <c r="E58" s="37">
        <f>(E33/0.5)/E28</f>
        <v>0.047522938406263864</v>
      </c>
      <c r="F58" s="38">
        <f>((F33)/0.25)/F28</f>
        <v>0.03636570259673845</v>
      </c>
      <c r="G58" s="50">
        <f>G33/G28</f>
        <v>0.05467192602960513</v>
      </c>
      <c r="H58" s="50">
        <f>(H33/0.75)/H28</f>
        <v>0.06997481451228643</v>
      </c>
      <c r="I58" s="39">
        <f>(I33/0.5)/I28</f>
        <v>0.0774918587574229</v>
      </c>
      <c r="J58" s="39">
        <f>((J33)/0.25)/J28</f>
        <v>0.06936915623489236</v>
      </c>
      <c r="K58" s="51">
        <f>K33/K28</f>
        <v>0.06843085953716486</v>
      </c>
      <c r="L58" s="52" t="s">
        <v>24</v>
      </c>
      <c r="M58" s="52" t="s">
        <v>24</v>
      </c>
      <c r="N58" s="53" t="s">
        <v>24</v>
      </c>
      <c r="O58" s="52" t="s">
        <v>24</v>
      </c>
    </row>
    <row r="59" spans="1:15" ht="11.25">
      <c r="A59" s="2" t="s">
        <v>54</v>
      </c>
      <c r="B59" s="5"/>
      <c r="C59" s="50">
        <f>C34/C28</f>
        <v>0.02463155561887575</v>
      </c>
      <c r="D59" s="37">
        <f>(D34/0.75)/D28</f>
        <v>0.022750213525894868</v>
      </c>
      <c r="E59" s="37">
        <f>(E34/0.5)/E28</f>
        <v>0.02170023332045061</v>
      </c>
      <c r="F59" s="38">
        <f>((F34)/0.25)/F28</f>
        <v>0.018455594067844763</v>
      </c>
      <c r="G59" s="50">
        <f>G34/G28</f>
        <v>0.03274377571361921</v>
      </c>
      <c r="H59" s="50">
        <f>(H34/0.75)/H28</f>
        <v>0.043972500170172214</v>
      </c>
      <c r="I59" s="39">
        <f>(I34/0.5)/I28</f>
        <v>0.051031224059766296</v>
      </c>
      <c r="J59" s="39">
        <f>((J34)/0.25)/J28</f>
        <v>0.046163815715035125</v>
      </c>
      <c r="K59" s="51">
        <f>K34/K28</f>
        <v>0.057366840768881724</v>
      </c>
      <c r="L59" s="52" t="s">
        <v>24</v>
      </c>
      <c r="M59" s="52" t="s">
        <v>24</v>
      </c>
      <c r="N59" s="53" t="s">
        <v>24</v>
      </c>
      <c r="O59" s="52" t="s">
        <v>24</v>
      </c>
    </row>
    <row r="60" spans="1:15" ht="11.25">
      <c r="A60" s="2" t="s">
        <v>55</v>
      </c>
      <c r="B60" s="5"/>
      <c r="C60" s="50">
        <f>C35/C28</f>
        <v>0.027227683588988617</v>
      </c>
      <c r="D60" s="37">
        <f>(D35/0.75)/D28</f>
        <v>0.025273701374330305</v>
      </c>
      <c r="E60" s="37">
        <f>(E35/0.5)/E28</f>
        <v>0.025822705085813257</v>
      </c>
      <c r="F60" s="38">
        <f>((F35)/0.25)/F28</f>
        <v>0.017910108528893687</v>
      </c>
      <c r="G60" s="50">
        <f>G35/G28</f>
        <v>0.02192815031598592</v>
      </c>
      <c r="H60" s="50">
        <f>(H35/0.75)/H28</f>
        <v>0.026002314342114217</v>
      </c>
      <c r="I60" s="39">
        <f>(I35/0.5)/I28</f>
        <v>0.0264606346976566</v>
      </c>
      <c r="J60" s="39">
        <f>((J35)/0.25)/J28</f>
        <v>0.023205340519857228</v>
      </c>
      <c r="K60" s="51">
        <f>K35/K28</f>
        <v>0.011064018768283146</v>
      </c>
      <c r="L60" s="52" t="s">
        <v>24</v>
      </c>
      <c r="M60" s="52" t="s">
        <v>24</v>
      </c>
      <c r="N60" s="53" t="s">
        <v>24</v>
      </c>
      <c r="O60" s="52" t="s">
        <v>24</v>
      </c>
    </row>
    <row r="61" spans="1:15" ht="11.25">
      <c r="A61" s="2" t="s">
        <v>56</v>
      </c>
      <c r="B61" s="5"/>
      <c r="C61" s="50">
        <f>C38/C37</f>
        <v>0</v>
      </c>
      <c r="D61" s="37">
        <f>(D38/0.75)/(D37/0.75)</f>
        <v>0</v>
      </c>
      <c r="E61" s="37">
        <f>(E38/0.5)/(E37/0.5)</f>
        <v>0</v>
      </c>
      <c r="F61" s="38">
        <f>(F38/0.25)/(F37/0.25)</f>
        <v>0</v>
      </c>
      <c r="G61" s="50">
        <f>G38/G37</f>
        <v>0</v>
      </c>
      <c r="H61" s="50">
        <f>(H38/0.75)/(H37/0.75)</f>
        <v>0</v>
      </c>
      <c r="I61" s="39">
        <f>(I38/0.5)/(I37/0.5)</f>
        <v>0</v>
      </c>
      <c r="J61" s="39">
        <f>(J38/0.25)/(J37/0.25)</f>
        <v>0</v>
      </c>
      <c r="K61" s="51">
        <f>K38/K37</f>
        <v>0</v>
      </c>
      <c r="L61" s="52" t="s">
        <v>24</v>
      </c>
      <c r="M61" s="52" t="s">
        <v>24</v>
      </c>
      <c r="N61" s="53" t="s">
        <v>24</v>
      </c>
      <c r="O61" s="52" t="s">
        <v>24</v>
      </c>
    </row>
    <row r="62" spans="1:15" ht="11.25">
      <c r="A62" s="4" t="s">
        <v>57</v>
      </c>
      <c r="B62" s="4"/>
      <c r="C62" s="54">
        <f>C36/C28</f>
        <v>0</v>
      </c>
      <c r="D62" s="41">
        <f>(D36/0.75)/D28</f>
        <v>0</v>
      </c>
      <c r="E62" s="41">
        <f>(E36/0.5)/E28</f>
        <v>0</v>
      </c>
      <c r="F62" s="42">
        <f>(F36/0.25)/F28</f>
        <v>0</v>
      </c>
      <c r="G62" s="54">
        <f>G36/G28</f>
        <v>0</v>
      </c>
      <c r="H62" s="54">
        <f>(H36/0.75)/H28</f>
        <v>0</v>
      </c>
      <c r="I62" s="41">
        <f>(I36/0.5)/I28</f>
        <v>0</v>
      </c>
      <c r="J62" s="41">
        <f>(J36/0.25)/J28</f>
        <v>0</v>
      </c>
      <c r="K62" s="55">
        <f>K36/K28</f>
        <v>0</v>
      </c>
      <c r="L62" s="56" t="s">
        <v>24</v>
      </c>
      <c r="M62" s="56" t="s">
        <v>24</v>
      </c>
      <c r="N62" s="56" t="s">
        <v>24</v>
      </c>
      <c r="O62" s="56" t="s">
        <v>24</v>
      </c>
    </row>
    <row r="63" spans="1:14" ht="11.25">
      <c r="A63" s="12" t="s">
        <v>58</v>
      </c>
      <c r="E63" s="19"/>
      <c r="F63" s="28"/>
      <c r="K63" s="31"/>
      <c r="L63" s="5"/>
      <c r="M63" s="5"/>
      <c r="N63" s="5"/>
    </row>
    <row r="64" spans="1:15" ht="11.25">
      <c r="A64" s="2" t="s">
        <v>70</v>
      </c>
      <c r="C64" s="2">
        <v>76</v>
      </c>
      <c r="D64" s="18">
        <v>76</v>
      </c>
      <c r="E64" s="19">
        <v>75</v>
      </c>
      <c r="F64" s="28">
        <v>75</v>
      </c>
      <c r="G64" s="2">
        <f>72+3</f>
        <v>75</v>
      </c>
      <c r="H64" s="18">
        <v>76</v>
      </c>
      <c r="I64" s="18">
        <v>78</v>
      </c>
      <c r="J64" s="2">
        <f>75+3</f>
        <v>78</v>
      </c>
      <c r="K64" s="21">
        <v>79</v>
      </c>
      <c r="L64" s="19">
        <v>79</v>
      </c>
      <c r="M64" s="19">
        <v>83</v>
      </c>
      <c r="N64" s="19">
        <v>85</v>
      </c>
      <c r="O64" s="18">
        <v>84</v>
      </c>
    </row>
    <row r="65" spans="1:15" ht="11.25">
      <c r="A65" s="2" t="s">
        <v>71</v>
      </c>
      <c r="C65" s="2">
        <v>1</v>
      </c>
      <c r="D65" s="18">
        <v>1</v>
      </c>
      <c r="E65" s="19">
        <v>1</v>
      </c>
      <c r="F65" s="28">
        <v>1</v>
      </c>
      <c r="G65" s="2">
        <v>1</v>
      </c>
      <c r="H65" s="18">
        <v>1</v>
      </c>
      <c r="I65" s="18">
        <v>1</v>
      </c>
      <c r="J65" s="2">
        <v>1</v>
      </c>
      <c r="K65" s="21">
        <v>1</v>
      </c>
      <c r="L65" s="19">
        <v>1</v>
      </c>
      <c r="M65" s="19">
        <v>1</v>
      </c>
      <c r="N65" s="19">
        <v>1</v>
      </c>
      <c r="O65" s="18">
        <v>1</v>
      </c>
    </row>
    <row r="66" spans="1:15" ht="11.25">
      <c r="A66" s="2" t="s">
        <v>59</v>
      </c>
      <c r="C66" s="19">
        <f aca="true" t="shared" si="20" ref="C66:O66">C12/C64</f>
        <v>155.01315789473685</v>
      </c>
      <c r="D66" s="19">
        <f t="shared" si="20"/>
        <v>200.27631578947367</v>
      </c>
      <c r="E66" s="19">
        <f t="shared" si="20"/>
        <v>202.94666666666666</v>
      </c>
      <c r="F66" s="20">
        <f t="shared" si="20"/>
        <v>248.82666666666665</v>
      </c>
      <c r="G66" s="18">
        <f t="shared" si="20"/>
        <v>405.7733333333333</v>
      </c>
      <c r="H66" s="18">
        <f t="shared" si="20"/>
        <v>445.69736842105266</v>
      </c>
      <c r="I66" s="18">
        <f t="shared" si="20"/>
        <v>434.2692307692308</v>
      </c>
      <c r="J66" s="18">
        <f t="shared" si="20"/>
        <v>587.3205128205128</v>
      </c>
      <c r="K66" s="21">
        <f t="shared" si="20"/>
        <v>660.3924050632911</v>
      </c>
      <c r="L66" s="19">
        <f t="shared" si="20"/>
        <v>415.45569620253167</v>
      </c>
      <c r="M66" s="19">
        <f t="shared" si="20"/>
        <v>395.43373493975906</v>
      </c>
      <c r="N66" s="19">
        <f t="shared" si="20"/>
        <v>452.6823529411765</v>
      </c>
      <c r="O66" s="18">
        <f t="shared" si="20"/>
        <v>458.07142857142856</v>
      </c>
    </row>
    <row r="67" spans="1:15" ht="11.25">
      <c r="A67" s="2" t="s">
        <v>60</v>
      </c>
      <c r="C67" s="19">
        <f aca="true" t="shared" si="21" ref="C67:O67">+C16/C64</f>
        <v>221.06578947368422</v>
      </c>
      <c r="D67" s="19">
        <f t="shared" si="21"/>
        <v>221.57894736842104</v>
      </c>
      <c r="E67" s="19">
        <f t="shared" si="21"/>
        <v>158.32</v>
      </c>
      <c r="F67" s="20">
        <f t="shared" si="21"/>
        <v>163.42666666666668</v>
      </c>
      <c r="G67" s="18">
        <f t="shared" si="21"/>
        <v>159.22666666666666</v>
      </c>
      <c r="H67" s="18">
        <f t="shared" si="21"/>
        <v>156.96052631578948</v>
      </c>
      <c r="I67" s="18">
        <f t="shared" si="21"/>
        <v>160.5</v>
      </c>
      <c r="J67" s="18">
        <f t="shared" si="21"/>
        <v>159.75641025641025</v>
      </c>
      <c r="K67" s="21">
        <f t="shared" si="21"/>
        <v>153.49367088607596</v>
      </c>
      <c r="L67" s="19">
        <f t="shared" si="21"/>
        <v>152.79746835443038</v>
      </c>
      <c r="M67" s="19">
        <f t="shared" si="21"/>
        <v>153.84337349397592</v>
      </c>
      <c r="N67" s="19">
        <f t="shared" si="21"/>
        <v>151.43529411764706</v>
      </c>
      <c r="O67" s="18">
        <f t="shared" si="21"/>
        <v>148.25</v>
      </c>
    </row>
    <row r="68" spans="1:15" ht="11.25">
      <c r="A68" s="4" t="s">
        <v>61</v>
      </c>
      <c r="B68" s="4"/>
      <c r="C68" s="25">
        <f aca="true" t="shared" si="22" ref="C68:O68">+C40/C64</f>
        <v>11.31578947368421</v>
      </c>
      <c r="D68" s="25">
        <f t="shared" si="22"/>
        <v>8.56578947368421</v>
      </c>
      <c r="E68" s="25">
        <f t="shared" si="22"/>
        <v>6.013333333333334</v>
      </c>
      <c r="F68" s="26">
        <f t="shared" si="22"/>
        <v>2.6266666666666665</v>
      </c>
      <c r="G68" s="25">
        <f t="shared" si="22"/>
        <v>13.786666666666667</v>
      </c>
      <c r="H68" s="25">
        <f t="shared" si="22"/>
        <v>10.052631578947368</v>
      </c>
      <c r="I68" s="25">
        <f t="shared" si="22"/>
        <v>6.641025641025641</v>
      </c>
      <c r="J68" s="25">
        <f t="shared" si="22"/>
        <v>3.6153846153846154</v>
      </c>
      <c r="K68" s="27">
        <f t="shared" si="22"/>
        <v>7.253164556962025</v>
      </c>
      <c r="L68" s="25">
        <f t="shared" si="22"/>
        <v>5.189873417721519</v>
      </c>
      <c r="M68" s="25">
        <f t="shared" si="22"/>
        <v>4.168674698795181</v>
      </c>
      <c r="N68" s="25">
        <f t="shared" si="22"/>
        <v>2.8823529411764706</v>
      </c>
      <c r="O68" s="25">
        <f t="shared" si="22"/>
        <v>5.869047619047619</v>
      </c>
    </row>
    <row r="69" spans="1:15" ht="11.25">
      <c r="A69" s="12" t="s">
        <v>62</v>
      </c>
      <c r="E69" s="19"/>
      <c r="F69" s="28"/>
      <c r="K69" s="31"/>
      <c r="L69" s="5"/>
      <c r="M69" s="5"/>
      <c r="N69" s="5"/>
      <c r="O69" s="6"/>
    </row>
    <row r="70" spans="1:15" ht="11.25">
      <c r="A70" s="2" t="s">
        <v>63</v>
      </c>
      <c r="C70" s="37">
        <f aca="true" t="shared" si="23" ref="C70:I70">(C10/G10)-1</f>
        <v>-0.2275362720892169</v>
      </c>
      <c r="D70" s="37">
        <f t="shared" si="23"/>
        <v>-0.24554909219108056</v>
      </c>
      <c r="E70" s="37">
        <f t="shared" si="23"/>
        <v>-0.2081608815986593</v>
      </c>
      <c r="F70" s="38">
        <f t="shared" si="23"/>
        <v>-0.3148162111215834</v>
      </c>
      <c r="G70" s="39">
        <f t="shared" si="23"/>
        <v>-0.3915091154625253</v>
      </c>
      <c r="H70" s="39">
        <f t="shared" si="23"/>
        <v>-0.14177346502128763</v>
      </c>
      <c r="I70" s="39">
        <f t="shared" si="23"/>
        <v>-0.14807043350350435</v>
      </c>
      <c r="J70" s="39">
        <f>+(J10/N10)-1</f>
        <v>0.13250645774181846</v>
      </c>
      <c r="K70" s="40">
        <f>+(K10/O10)-1</f>
        <v>0.3059676814885033</v>
      </c>
      <c r="L70" s="29" t="s">
        <v>24</v>
      </c>
      <c r="M70" s="29" t="s">
        <v>24</v>
      </c>
      <c r="N70" s="29" t="s">
        <v>24</v>
      </c>
      <c r="O70" s="29" t="s">
        <v>24</v>
      </c>
    </row>
    <row r="71" spans="1:15" ht="11.25">
      <c r="A71" s="2" t="s">
        <v>64</v>
      </c>
      <c r="C71" s="37">
        <f aca="true" t="shared" si="24" ref="C71:I71">(C12/G12)-1</f>
        <v>-0.6128873262576808</v>
      </c>
      <c r="D71" s="37">
        <f t="shared" si="24"/>
        <v>-0.5506450565347032</v>
      </c>
      <c r="E71" s="37">
        <f t="shared" si="24"/>
        <v>-0.5506450565347032</v>
      </c>
      <c r="F71" s="38">
        <f t="shared" si="24"/>
        <v>-0.5926305909061143</v>
      </c>
      <c r="G71" s="39">
        <f t="shared" si="24"/>
        <v>-0.4166682639780721</v>
      </c>
      <c r="H71" s="39">
        <f t="shared" si="24"/>
        <v>0.03205264921848827</v>
      </c>
      <c r="I71" s="39">
        <f t="shared" si="24"/>
        <v>0.03205264921848827</v>
      </c>
      <c r="J71" s="39">
        <f>SUM(J72:J73)</f>
        <v>0.19057643328655338</v>
      </c>
      <c r="K71" s="40">
        <f>SUM(K72:K73)</f>
        <v>0.3558656894849004</v>
      </c>
      <c r="L71" s="29" t="s">
        <v>24</v>
      </c>
      <c r="M71" s="29" t="s">
        <v>24</v>
      </c>
      <c r="N71" s="29" t="s">
        <v>24</v>
      </c>
      <c r="O71" s="29" t="s">
        <v>24</v>
      </c>
    </row>
    <row r="72" spans="2:15" ht="11.25">
      <c r="B72" s="2" t="s">
        <v>15</v>
      </c>
      <c r="C72" s="37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0</v>
      </c>
      <c r="K72" s="40">
        <v>0</v>
      </c>
      <c r="L72" s="29" t="s">
        <v>24</v>
      </c>
      <c r="M72" s="29" t="s">
        <v>24</v>
      </c>
      <c r="N72" s="29" t="s">
        <v>24</v>
      </c>
      <c r="O72" s="29" t="s">
        <v>24</v>
      </c>
    </row>
    <row r="73" spans="2:15" ht="11.25">
      <c r="B73" s="2" t="s">
        <v>16</v>
      </c>
      <c r="C73" s="37">
        <f aca="true" t="shared" si="25" ref="C73:I73">(C14/G14)-1</f>
        <v>-0.6128873262576808</v>
      </c>
      <c r="D73" s="37">
        <f t="shared" si="25"/>
        <v>-0.5506450565347032</v>
      </c>
      <c r="E73" s="37">
        <f t="shared" si="25"/>
        <v>-0.5506450565347032</v>
      </c>
      <c r="F73" s="38">
        <f t="shared" si="25"/>
        <v>-0.5926305909061143</v>
      </c>
      <c r="G73" s="39">
        <f t="shared" si="25"/>
        <v>-0.4166682639780721</v>
      </c>
      <c r="H73" s="39">
        <f t="shared" si="25"/>
        <v>0.03205264921848827</v>
      </c>
      <c r="I73" s="39">
        <f t="shared" si="25"/>
        <v>0.03205264921848827</v>
      </c>
      <c r="J73" s="39">
        <f>+(J14/N14)-1</f>
        <v>0.19057643328655338</v>
      </c>
      <c r="K73" s="40">
        <f>+(K14/O14)-1</f>
        <v>0.3558656894849004</v>
      </c>
      <c r="L73" s="29" t="s">
        <v>24</v>
      </c>
      <c r="M73" s="29" t="s">
        <v>24</v>
      </c>
      <c r="N73" s="29" t="s">
        <v>24</v>
      </c>
      <c r="O73" s="29" t="s">
        <v>24</v>
      </c>
    </row>
    <row r="74" spans="1:15" ht="11.25">
      <c r="A74" s="2" t="s">
        <v>65</v>
      </c>
      <c r="C74" s="37">
        <f aca="true" t="shared" si="26" ref="C74:I74">(C16/G16)-1</f>
        <v>0.4068832691341484</v>
      </c>
      <c r="D74" s="37">
        <f t="shared" si="26"/>
        <v>0.41168580769553187</v>
      </c>
      <c r="E74" s="37">
        <f t="shared" si="26"/>
        <v>-0.0515216870357057</v>
      </c>
      <c r="F74" s="38">
        <f t="shared" si="26"/>
        <v>-0.016371077762619368</v>
      </c>
      <c r="G74" s="39">
        <f t="shared" si="26"/>
        <v>-0.015174006267524298</v>
      </c>
      <c r="H74" s="39">
        <f t="shared" si="26"/>
        <v>-0.011763731256731025</v>
      </c>
      <c r="I74" s="39">
        <f t="shared" si="26"/>
        <v>-0.01957866708434486</v>
      </c>
      <c r="J74" s="39">
        <f>SUM(J75:J76)</f>
        <v>-0.03192977004350528</v>
      </c>
      <c r="K74" s="40">
        <f>SUM(K75:K76)</f>
        <v>-0.026258732835461318</v>
      </c>
      <c r="L74" s="29" t="s">
        <v>24</v>
      </c>
      <c r="M74" s="29" t="s">
        <v>24</v>
      </c>
      <c r="N74" s="29" t="s">
        <v>24</v>
      </c>
      <c r="O74" s="29" t="s">
        <v>24</v>
      </c>
    </row>
    <row r="75" spans="2:15" ht="11.25">
      <c r="B75" s="2" t="s">
        <v>15</v>
      </c>
      <c r="C75" s="37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0</v>
      </c>
      <c r="K75" s="40">
        <v>0</v>
      </c>
      <c r="L75" s="29" t="s">
        <v>24</v>
      </c>
      <c r="M75" s="29" t="s">
        <v>24</v>
      </c>
      <c r="N75" s="29" t="s">
        <v>24</v>
      </c>
      <c r="O75" s="29" t="s">
        <v>24</v>
      </c>
    </row>
    <row r="76" spans="2:15" ht="11.25">
      <c r="B76" s="2" t="s">
        <v>16</v>
      </c>
      <c r="C76" s="37">
        <f aca="true" t="shared" si="27" ref="C76:I76">(C21/G21)-1</f>
        <v>0.4068832691341484</v>
      </c>
      <c r="D76" s="37">
        <f t="shared" si="27"/>
        <v>0.41168580769553187</v>
      </c>
      <c r="E76" s="37">
        <f t="shared" si="27"/>
        <v>-0.0515216870357057</v>
      </c>
      <c r="F76" s="38">
        <f t="shared" si="27"/>
        <v>-0.016371077762619368</v>
      </c>
      <c r="G76" s="39">
        <f t="shared" si="27"/>
        <v>-0.015174006267524298</v>
      </c>
      <c r="H76" s="39">
        <f t="shared" si="27"/>
        <v>-0.011763731256731025</v>
      </c>
      <c r="I76" s="39">
        <f t="shared" si="27"/>
        <v>-0.01957866708434486</v>
      </c>
      <c r="J76" s="39">
        <f>+(J21/N21)-1</f>
        <v>-0.03192977004350528</v>
      </c>
      <c r="K76" s="40">
        <f>+(K21/O21)-1</f>
        <v>-0.026258732835461318</v>
      </c>
      <c r="L76" s="29" t="s">
        <v>24</v>
      </c>
      <c r="M76" s="29" t="s">
        <v>24</v>
      </c>
      <c r="N76" s="29" t="s">
        <v>24</v>
      </c>
      <c r="O76" s="29" t="s">
        <v>24</v>
      </c>
    </row>
    <row r="77" spans="1:15" ht="11.25">
      <c r="A77" s="2" t="s">
        <v>66</v>
      </c>
      <c r="C77" s="37">
        <f aca="true" t="shared" si="28" ref="C77:I77">(C25/G25)-1</f>
        <v>0.2924446374294398</v>
      </c>
      <c r="D77" s="37">
        <f t="shared" si="28"/>
        <v>0.03182656826568264</v>
      </c>
      <c r="E77" s="37">
        <f t="shared" si="28"/>
        <v>-0.37897310513447435</v>
      </c>
      <c r="F77" s="38">
        <f t="shared" si="28"/>
        <v>-0.022055007784120395</v>
      </c>
      <c r="G77" s="39">
        <f t="shared" si="28"/>
        <v>0.28983478017362074</v>
      </c>
      <c r="H77" s="39">
        <f t="shared" si="28"/>
        <v>0.2711814717091763</v>
      </c>
      <c r="I77" s="39">
        <f t="shared" si="28"/>
        <v>0.22308612440191378</v>
      </c>
      <c r="J77" s="37">
        <f>+(J25/N25)-1</f>
        <v>0.18840579710144922</v>
      </c>
      <c r="K77" s="40">
        <f>+(K25/O25)-1</f>
        <v>0.17854785478547863</v>
      </c>
      <c r="L77" s="29" t="s">
        <v>24</v>
      </c>
      <c r="M77" s="29" t="s">
        <v>24</v>
      </c>
      <c r="N77" s="29" t="s">
        <v>24</v>
      </c>
      <c r="O77" s="29" t="s">
        <v>24</v>
      </c>
    </row>
    <row r="78" spans="1:15" ht="11.25">
      <c r="A78" s="4" t="s">
        <v>67</v>
      </c>
      <c r="B78" s="4"/>
      <c r="C78" s="41">
        <f aca="true" t="shared" si="29" ref="C78:I78">(C40/G40)-1</f>
        <v>-0.16827852998065762</v>
      </c>
      <c r="D78" s="41">
        <f t="shared" si="29"/>
        <v>-0.14790575916230364</v>
      </c>
      <c r="E78" s="41">
        <f t="shared" si="29"/>
        <v>-0.1293436293436293</v>
      </c>
      <c r="F78" s="42">
        <f t="shared" si="29"/>
        <v>-0.3014184397163121</v>
      </c>
      <c r="G78" s="41">
        <f t="shared" si="29"/>
        <v>0.8045375218150088</v>
      </c>
      <c r="H78" s="41">
        <f t="shared" si="29"/>
        <v>0.8634146341463416</v>
      </c>
      <c r="I78" s="41">
        <f t="shared" si="29"/>
        <v>0.49710982658959546</v>
      </c>
      <c r="J78" s="41">
        <f>+(J40/N40)-1</f>
        <v>0.15102040816326534</v>
      </c>
      <c r="K78" s="43">
        <f>+(K40/O40)-1</f>
        <v>0.16227180527383367</v>
      </c>
      <c r="L78" s="32" t="s">
        <v>24</v>
      </c>
      <c r="M78" s="32" t="s">
        <v>24</v>
      </c>
      <c r="N78" s="32" t="s">
        <v>24</v>
      </c>
      <c r="O78" s="32" t="s">
        <v>24</v>
      </c>
    </row>
    <row r="80" ht="11.25">
      <c r="A80" s="2" t="s">
        <v>68</v>
      </c>
    </row>
    <row r="81" ht="11.25">
      <c r="A81" s="2" t="s">
        <v>69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2017-06-16T15:59:31Z</dcterms:created>
  <dcterms:modified xsi:type="dcterms:W3CDTF">2017-06-16T15:59:43Z</dcterms:modified>
  <cp:category/>
  <cp:version/>
  <cp:contentType/>
  <cp:contentStatus/>
</cp:coreProperties>
</file>