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GTC BANK" sheetId="1" r:id="rId1"/>
  </sheets>
  <definedNames/>
  <calcPr fullCalcOnLoad="1"/>
</workbook>
</file>

<file path=xl/sharedStrings.xml><?xml version="1.0" encoding="utf-8"?>
<sst xmlns="http://schemas.openxmlformats.org/spreadsheetml/2006/main" count="152" uniqueCount="67">
  <si>
    <t xml:space="preserve"> CUADRO No. 19-12</t>
  </si>
  <si>
    <t xml:space="preserve"> GTC  BANK</t>
  </si>
  <si>
    <t>ESTADISTICA FINANCIERA. TRIMESTRES 2001 Y 2002</t>
  </si>
  <si>
    <t>(En miles de balboas)</t>
  </si>
  <si>
    <t>Diciembre</t>
  </si>
  <si>
    <t>Septiembre</t>
  </si>
  <si>
    <t>Junio</t>
  </si>
  <si>
    <t>Marzo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</si>
  <si>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</si>
  <si>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</si>
  <si>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</si>
  <si>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</si>
  <si>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</si>
  <si>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</si>
  <si>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</si>
  <si>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</si>
  <si>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</si>
  <si>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</si>
  <si>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</si>
  <si>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</si>
  <si>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</si>
  <si>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</si>
  <si>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</si>
  <si>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</si>
  <si>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</si>
  <si>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</si>
  <si>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</si>
  <si>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</si>
  <si>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</si>
  <si>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</si>
  <si>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</si>
  <si>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</si>
  <si>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</si>
  <si>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</si>
  <si>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</si>
  <si>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</si>
  <si>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</si>
  <si>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</si>
  <si>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</si>
  <si>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</si>
  <si>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</si>
  <si>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</si>
  <si>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</si>
  <si>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</si>
  <si>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</si>
  <si>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</si>
  <si>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</si>
  <si>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N.A.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</si>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</sst>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01" fontId="2" fillId="0" borderId="14" xfId="46" applyNumberFormat="1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0" xfId="46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01" fontId="3" fillId="0" borderId="0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201" fontId="3" fillId="0" borderId="15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43" fontId="3" fillId="0" borderId="15" xfId="46" applyFont="1" applyBorder="1" applyAlignment="1">
      <alignment/>
    </xf>
    <xf numFmtId="0" fontId="3" fillId="0" borderId="15" xfId="0" applyFont="1" applyBorder="1" applyAlignment="1">
      <alignment/>
    </xf>
    <xf numFmtId="201" fontId="3" fillId="0" borderId="0" xfId="46" applyNumberFormat="1" applyFont="1" applyFill="1" applyBorder="1" applyAlignment="1">
      <alignment/>
    </xf>
    <xf numFmtId="43" fontId="3" fillId="0" borderId="14" xfId="46" applyFont="1" applyBorder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2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4" xfId="46" applyNumberFormat="1" applyFont="1" applyBorder="1" applyAlignment="1">
      <alignment horizontal="right"/>
    </xf>
    <xf numFmtId="201" fontId="3" fillId="0" borderId="15" xfId="46" applyNumberFormat="1" applyFont="1" applyBorder="1" applyAlignment="1">
      <alignment horizontal="right"/>
    </xf>
    <xf numFmtId="201" fontId="3" fillId="0" borderId="0" xfId="46" applyNumberFormat="1" applyFont="1" applyBorder="1" applyAlignment="1">
      <alignment horizontal="right"/>
    </xf>
    <xf numFmtId="201" fontId="3" fillId="0" borderId="12" xfId="46" applyNumberFormat="1" applyFont="1" applyBorder="1" applyAlignment="1">
      <alignment horizontal="right"/>
    </xf>
    <xf numFmtId="201" fontId="3" fillId="0" borderId="16" xfId="46" applyNumberFormat="1" applyFont="1" applyBorder="1" applyAlignment="1">
      <alignment horizontal="right"/>
    </xf>
    <xf numFmtId="201" fontId="3" fillId="0" borderId="10" xfId="46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2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 horizontal="right"/>
    </xf>
    <xf numFmtId="10" fontId="3" fillId="0" borderId="15" xfId="52" applyNumberFormat="1" applyFont="1" applyFill="1" applyBorder="1" applyAlignment="1">
      <alignment horizontal="right"/>
    </xf>
    <xf numFmtId="10" fontId="3" fillId="0" borderId="0" xfId="52" applyNumberFormat="1" applyFont="1" applyFill="1" applyBorder="1" applyAlignment="1">
      <alignment horizontal="right"/>
    </xf>
    <xf numFmtId="10" fontId="3" fillId="0" borderId="15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2" xfId="52" applyNumberFormat="1" applyFont="1" applyFill="1" applyBorder="1" applyAlignment="1">
      <alignment horizontal="right"/>
    </xf>
    <xf numFmtId="10" fontId="3" fillId="0" borderId="16" xfId="52" applyNumberFormat="1" applyFont="1" applyFill="1" applyBorder="1" applyAlignment="1">
      <alignment horizontal="right"/>
    </xf>
    <xf numFmtId="10" fontId="3" fillId="0" borderId="10" xfId="52" applyNumberFormat="1" applyFont="1" applyFill="1" applyBorder="1" applyAlignment="1">
      <alignment horizontal="right"/>
    </xf>
    <xf numFmtId="43" fontId="3" fillId="0" borderId="0" xfId="46" applyFont="1" applyBorder="1" applyAlignment="1">
      <alignment horizontal="right"/>
    </xf>
    <xf numFmtId="43" fontId="3" fillId="0" borderId="14" xfId="46" applyFont="1" applyBorder="1" applyAlignment="1">
      <alignment horizontal="right"/>
    </xf>
    <xf numFmtId="43" fontId="3" fillId="0" borderId="15" xfId="46" applyFont="1" applyBorder="1" applyAlignment="1">
      <alignment horizontal="right"/>
    </xf>
    <xf numFmtId="43" fontId="3" fillId="0" borderId="0" xfId="46" applyFont="1" applyAlignment="1">
      <alignment horizontal="right"/>
    </xf>
    <xf numFmtId="43" fontId="3" fillId="0" borderId="10" xfId="46" applyFont="1" applyBorder="1" applyAlignment="1">
      <alignment horizontal="right"/>
    </xf>
    <xf numFmtId="43" fontId="3" fillId="0" borderId="12" xfId="46" applyFont="1" applyBorder="1" applyAlignment="1">
      <alignment horizontal="right"/>
    </xf>
    <xf numFmtId="43" fontId="3" fillId="0" borderId="16" xfId="46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3.421875" style="12" customWidth="1"/>
    <col min="2" max="2" width="37.8515625" style="13" customWidth="1"/>
    <col min="3" max="3" width="9.28125" style="13" customWidth="1"/>
    <col min="4" max="4" width="8.28125" style="13" customWidth="1"/>
    <col min="5" max="5" width="8.00390625" style="12" customWidth="1"/>
    <col min="6" max="6" width="8.7109375" style="12" customWidth="1"/>
    <col min="7" max="7" width="8.28125" style="12" customWidth="1"/>
    <col min="8" max="8" width="7.7109375" style="12" bestFit="1" customWidth="1"/>
    <col min="9" max="16384" width="11.421875" style="1" customWidth="1"/>
  </cols>
  <sheetData>
    <row r="1" spans="2:8" ht="11.25">
      <c r="B1" s="61"/>
      <c r="C1" s="61"/>
      <c r="D1" s="61"/>
      <c r="E1" s="61" t="s">
        <v>0</v>
      </c>
      <c r="F1" s="61"/>
      <c r="G1" s="61"/>
      <c r="H1" s="61"/>
    </row>
    <row r="2" spans="2:8" ht="11.25">
      <c r="B2" s="61"/>
      <c r="C2" s="61"/>
      <c r="D2" s="61"/>
      <c r="E2" s="61" t="s">
        <v>1</v>
      </c>
      <c r="F2" s="61"/>
      <c r="G2" s="61"/>
      <c r="H2" s="61"/>
    </row>
    <row r="3" spans="2:8" ht="11.25">
      <c r="B3" s="61"/>
      <c r="C3" s="61"/>
      <c r="D3" s="61"/>
      <c r="E3" s="61" t="s">
        <v>2</v>
      </c>
      <c r="F3" s="61"/>
      <c r="G3" s="61"/>
      <c r="H3" s="61"/>
    </row>
    <row r="4" spans="1:8" ht="11.25">
      <c r="A4" s="1"/>
      <c r="B4" s="60"/>
      <c r="C4" s="60"/>
      <c r="D4" s="60"/>
      <c r="E4" s="60" t="s">
        <v>3</v>
      </c>
      <c r="F4" s="60"/>
      <c r="G4" s="60"/>
      <c r="H4" s="60"/>
    </row>
    <row r="5" spans="1:8" ht="11.25">
      <c r="A5" s="60"/>
      <c r="B5" s="60"/>
      <c r="C5" s="60"/>
      <c r="D5" s="60"/>
      <c r="E5" s="60"/>
      <c r="F5" s="60"/>
      <c r="G5" s="60"/>
      <c r="H5" s="60"/>
    </row>
    <row r="6" spans="1:8" ht="11.25">
      <c r="A6" s="2"/>
      <c r="B6" s="2"/>
      <c r="C6" s="2"/>
      <c r="D6" s="2"/>
      <c r="E6" s="2"/>
      <c r="F6" s="2"/>
      <c r="G6" s="2"/>
      <c r="H6" s="2"/>
    </row>
    <row r="7" spans="1:8" ht="12.75" customHeight="1">
      <c r="A7" s="2"/>
      <c r="B7" s="2"/>
      <c r="C7" s="62">
        <v>2002</v>
      </c>
      <c r="D7" s="62"/>
      <c r="E7" s="62"/>
      <c r="F7" s="63"/>
      <c r="G7" s="62">
        <v>2001</v>
      </c>
      <c r="H7" s="62"/>
    </row>
    <row r="8" spans="1:8" ht="11.25">
      <c r="A8" s="3"/>
      <c r="B8" s="3"/>
      <c r="C8" s="4" t="s">
        <v>4</v>
      </c>
      <c r="D8" s="4" t="s">
        <v>5</v>
      </c>
      <c r="E8" s="4" t="s">
        <v>6</v>
      </c>
      <c r="F8" s="5" t="s">
        <v>7</v>
      </c>
      <c r="G8" s="6" t="s">
        <v>4</v>
      </c>
      <c r="H8" s="3" t="s">
        <v>5</v>
      </c>
    </row>
    <row r="9" spans="1:8" ht="11.25">
      <c r="A9" s="7" t="s">
        <v>8</v>
      </c>
      <c r="B9" s="8"/>
      <c r="C9" s="8"/>
      <c r="D9" s="8"/>
      <c r="E9" s="8"/>
      <c r="F9" s="9"/>
      <c r="G9" s="10"/>
      <c r="H9" s="11"/>
    </row>
    <row r="10" spans="1:8" ht="11.25">
      <c r="A10" s="12" t="s">
        <v>9</v>
      </c>
      <c r="C10" s="14">
        <v>380218</v>
      </c>
      <c r="D10" s="14">
        <v>344312</v>
      </c>
      <c r="E10" s="14">
        <v>293162</v>
      </c>
      <c r="F10" s="15">
        <v>250293</v>
      </c>
      <c r="G10" s="16">
        <v>181727</v>
      </c>
      <c r="H10" s="17">
        <v>97897</v>
      </c>
    </row>
    <row r="11" spans="1:8" ht="11.25">
      <c r="A11" s="12" t="s">
        <v>10</v>
      </c>
      <c r="C11" s="14">
        <v>43816</v>
      </c>
      <c r="D11" s="14">
        <v>2557</v>
      </c>
      <c r="E11" s="14">
        <v>2422</v>
      </c>
      <c r="F11" s="15">
        <v>3015</v>
      </c>
      <c r="G11" s="16">
        <v>6165</v>
      </c>
      <c r="H11" s="17">
        <v>13254</v>
      </c>
    </row>
    <row r="12" spans="1:8" ht="11.25">
      <c r="A12" s="12" t="s">
        <v>11</v>
      </c>
      <c r="C12" s="14">
        <f aca="true" t="shared" si="0" ref="C12:H12">C13+C14</f>
        <v>201008</v>
      </c>
      <c r="D12" s="14">
        <f t="shared" si="0"/>
        <v>142869</v>
      </c>
      <c r="E12" s="14">
        <f t="shared" si="0"/>
        <v>128321</v>
      </c>
      <c r="F12" s="15">
        <f t="shared" si="0"/>
        <v>103500</v>
      </c>
      <c r="G12" s="16">
        <f t="shared" si="0"/>
        <v>87477</v>
      </c>
      <c r="H12" s="17">
        <f t="shared" si="0"/>
        <v>23187</v>
      </c>
    </row>
    <row r="13" spans="2:8" ht="11.25">
      <c r="B13" s="13" t="s">
        <v>12</v>
      </c>
      <c r="C13" s="14">
        <v>0</v>
      </c>
      <c r="D13" s="14">
        <v>0</v>
      </c>
      <c r="E13" s="14">
        <v>0</v>
      </c>
      <c r="F13" s="15">
        <v>0</v>
      </c>
      <c r="G13" s="18">
        <v>0</v>
      </c>
      <c r="H13" s="17">
        <v>0</v>
      </c>
    </row>
    <row r="14" spans="2:8" ht="11.25">
      <c r="B14" s="13" t="s">
        <v>13</v>
      </c>
      <c r="C14" s="14">
        <v>201008</v>
      </c>
      <c r="D14" s="14">
        <v>142869</v>
      </c>
      <c r="E14" s="14">
        <v>128321</v>
      </c>
      <c r="F14" s="15">
        <v>103500</v>
      </c>
      <c r="G14" s="16">
        <v>87477</v>
      </c>
      <c r="H14" s="17">
        <v>23187</v>
      </c>
    </row>
    <row r="15" spans="1:8" ht="11.25">
      <c r="A15" s="12" t="s">
        <v>14</v>
      </c>
      <c r="C15" s="14">
        <v>122951</v>
      </c>
      <c r="D15" s="14">
        <v>154881</v>
      </c>
      <c r="E15" s="14">
        <v>125812</v>
      </c>
      <c r="F15" s="15">
        <v>121536</v>
      </c>
      <c r="G15" s="16">
        <v>86127</v>
      </c>
      <c r="H15" s="17">
        <v>60061</v>
      </c>
    </row>
    <row r="16" spans="1:8" ht="11.25">
      <c r="A16" s="12" t="s">
        <v>15</v>
      </c>
      <c r="C16" s="14">
        <f aca="true" t="shared" si="1" ref="C16:H16">C17+C21</f>
        <v>344516</v>
      </c>
      <c r="D16" s="14">
        <f t="shared" si="1"/>
        <v>306395</v>
      </c>
      <c r="E16" s="14">
        <f t="shared" si="1"/>
        <v>267549</v>
      </c>
      <c r="F16" s="15">
        <f t="shared" si="1"/>
        <v>227059</v>
      </c>
      <c r="G16" s="16">
        <f t="shared" si="1"/>
        <v>150203</v>
      </c>
      <c r="H16" s="17">
        <f t="shared" si="1"/>
        <v>88540</v>
      </c>
    </row>
    <row r="17" spans="2:8" ht="11.25">
      <c r="B17" s="13" t="s">
        <v>12</v>
      </c>
      <c r="C17" s="14">
        <f>SUM(C18:C20)</f>
        <v>0</v>
      </c>
      <c r="D17" s="14">
        <f>SUM(D18:D20)</f>
        <v>0</v>
      </c>
      <c r="E17" s="14">
        <f>SUM(E18:E20)</f>
        <v>0</v>
      </c>
      <c r="F17" s="15">
        <f>SUM(F18:F20)</f>
        <v>0</v>
      </c>
      <c r="G17" s="19"/>
      <c r="H17" s="17">
        <f>SUM(H18:H20)</f>
        <v>0</v>
      </c>
    </row>
    <row r="18" spans="2:8" ht="11.25">
      <c r="B18" s="13" t="s">
        <v>16</v>
      </c>
      <c r="C18" s="14">
        <v>0</v>
      </c>
      <c r="D18" s="14">
        <v>0</v>
      </c>
      <c r="E18" s="14">
        <v>0</v>
      </c>
      <c r="F18" s="15">
        <v>0</v>
      </c>
      <c r="G18" s="16">
        <v>0</v>
      </c>
      <c r="H18" s="17">
        <v>0</v>
      </c>
    </row>
    <row r="19" spans="2:8" ht="11.25">
      <c r="B19" s="13" t="s">
        <v>17</v>
      </c>
      <c r="C19" s="14">
        <v>0</v>
      </c>
      <c r="D19" s="14">
        <v>0</v>
      </c>
      <c r="E19" s="14">
        <v>0</v>
      </c>
      <c r="F19" s="15">
        <v>0</v>
      </c>
      <c r="G19" s="16">
        <v>0</v>
      </c>
      <c r="H19" s="17">
        <v>0</v>
      </c>
    </row>
    <row r="20" spans="2:8" ht="11.25">
      <c r="B20" s="13" t="s">
        <v>18</v>
      </c>
      <c r="C20" s="14">
        <v>0</v>
      </c>
      <c r="D20" s="14">
        <v>0</v>
      </c>
      <c r="E20" s="14">
        <v>0</v>
      </c>
      <c r="F20" s="15">
        <v>0</v>
      </c>
      <c r="G20" s="16">
        <v>0</v>
      </c>
      <c r="H20" s="17">
        <v>0</v>
      </c>
    </row>
    <row r="21" spans="2:8" ht="11.25">
      <c r="B21" s="13" t="s">
        <v>13</v>
      </c>
      <c r="C21" s="14">
        <f>+C22+C23+C24</f>
        <v>344516</v>
      </c>
      <c r="D21" s="14">
        <f>+D22+D23+D24</f>
        <v>306395</v>
      </c>
      <c r="E21" s="14">
        <f>+E22+E23+E24</f>
        <v>267549</v>
      </c>
      <c r="F21" s="14">
        <f>+F22+F23+F24</f>
        <v>227059</v>
      </c>
      <c r="G21" s="16">
        <f>SUM(G23:G24)</f>
        <v>150203</v>
      </c>
      <c r="H21" s="17">
        <f>SUM(H23:H24)</f>
        <v>88540</v>
      </c>
    </row>
    <row r="22" spans="2:8" ht="11.25">
      <c r="B22" s="13" t="s">
        <v>16</v>
      </c>
      <c r="C22" s="14"/>
      <c r="D22" s="14"/>
      <c r="E22" s="14"/>
      <c r="F22" s="15"/>
      <c r="G22" s="16"/>
      <c r="H22" s="17"/>
    </row>
    <row r="23" spans="2:8" ht="11.25">
      <c r="B23" s="13" t="s">
        <v>17</v>
      </c>
      <c r="C23" s="14">
        <v>344516</v>
      </c>
      <c r="D23" s="14">
        <v>306395</v>
      </c>
      <c r="E23" s="20">
        <v>267549</v>
      </c>
      <c r="F23" s="15">
        <f>19635+207424</f>
        <v>227059</v>
      </c>
      <c r="G23" s="16">
        <f>18028+132175</f>
        <v>150203</v>
      </c>
      <c r="H23" s="17">
        <f>19045+69495</f>
        <v>88540</v>
      </c>
    </row>
    <row r="24" spans="2:8" ht="11.25">
      <c r="B24" s="13" t="s">
        <v>18</v>
      </c>
      <c r="C24" s="14">
        <v>0</v>
      </c>
      <c r="D24" s="14">
        <v>0</v>
      </c>
      <c r="E24" s="14">
        <v>0</v>
      </c>
      <c r="F24" s="21">
        <v>0</v>
      </c>
      <c r="G24" s="18">
        <v>0</v>
      </c>
      <c r="H24" s="17">
        <v>0</v>
      </c>
    </row>
    <row r="25" spans="1:8" ht="11.25">
      <c r="A25" s="2" t="s">
        <v>19</v>
      </c>
      <c r="B25" s="2"/>
      <c r="C25" s="22">
        <v>23530</v>
      </c>
      <c r="D25" s="22">
        <v>20307</v>
      </c>
      <c r="E25" s="22">
        <v>17061</v>
      </c>
      <c r="F25" s="23">
        <v>14902</v>
      </c>
      <c r="G25" s="24">
        <v>11036</v>
      </c>
      <c r="H25" s="22">
        <v>8092</v>
      </c>
    </row>
    <row r="26" spans="1:8" ht="11.25">
      <c r="A26" s="7" t="s">
        <v>20</v>
      </c>
      <c r="C26" s="25"/>
      <c r="D26" s="14"/>
      <c r="E26" s="14"/>
      <c r="F26" s="26"/>
      <c r="G26" s="19"/>
      <c r="H26" s="27"/>
    </row>
    <row r="27" spans="1:8" ht="11.25">
      <c r="A27" s="12" t="s">
        <v>9</v>
      </c>
      <c r="C27" s="14">
        <f>(C10+G10)/2</f>
        <v>280972.5</v>
      </c>
      <c r="D27" s="14">
        <f>(D10+H10)/2</f>
        <v>221104.5</v>
      </c>
      <c r="E27" s="14">
        <f>(E10+I10)/2</f>
        <v>146581</v>
      </c>
      <c r="F27" s="28" t="s">
        <v>21</v>
      </c>
      <c r="G27" s="29" t="s">
        <v>21</v>
      </c>
      <c r="H27" s="30" t="s">
        <v>21</v>
      </c>
    </row>
    <row r="28" spans="1:8" ht="11.25">
      <c r="A28" s="12" t="s">
        <v>22</v>
      </c>
      <c r="C28" s="14">
        <f>C29+C30</f>
        <v>248781.5</v>
      </c>
      <c r="D28" s="14">
        <f>D29+D30</f>
        <v>190499</v>
      </c>
      <c r="E28" s="14">
        <f>E29+E30</f>
        <v>127066.5</v>
      </c>
      <c r="F28" s="28" t="s">
        <v>21</v>
      </c>
      <c r="G28" s="29" t="s">
        <v>21</v>
      </c>
      <c r="H28" s="30" t="s">
        <v>21</v>
      </c>
    </row>
    <row r="29" spans="2:8" ht="11.25">
      <c r="B29" s="13" t="s">
        <v>11</v>
      </c>
      <c r="C29" s="14">
        <f>(C12+G12)/2</f>
        <v>144242.5</v>
      </c>
      <c r="D29" s="14">
        <f>(D12+H12)/2</f>
        <v>83028</v>
      </c>
      <c r="E29" s="14">
        <f>(E12+I12)/2</f>
        <v>64160.5</v>
      </c>
      <c r="F29" s="28" t="s">
        <v>21</v>
      </c>
      <c r="G29" s="29" t="s">
        <v>21</v>
      </c>
      <c r="H29" s="30" t="s">
        <v>21</v>
      </c>
    </row>
    <row r="30" spans="2:8" ht="11.25">
      <c r="B30" s="13" t="s">
        <v>14</v>
      </c>
      <c r="C30" s="14">
        <f>(C15+G15)/2</f>
        <v>104539</v>
      </c>
      <c r="D30" s="14">
        <f>(D15+H15)/2</f>
        <v>107471</v>
      </c>
      <c r="E30" s="14">
        <f>(E15+I15)/2</f>
        <v>62906</v>
      </c>
      <c r="F30" s="28" t="s">
        <v>21</v>
      </c>
      <c r="G30" s="29" t="s">
        <v>21</v>
      </c>
      <c r="H30" s="30" t="s">
        <v>21</v>
      </c>
    </row>
    <row r="31" spans="1:8" ht="11.25">
      <c r="A31" s="2" t="s">
        <v>19</v>
      </c>
      <c r="B31" s="2"/>
      <c r="C31" s="22">
        <f>(C25+G25)/2</f>
        <v>17283</v>
      </c>
      <c r="D31" s="14">
        <f>(D25+H25)/2</f>
        <v>14199.5</v>
      </c>
      <c r="E31" s="14">
        <f>(E25+I25)/2</f>
        <v>8530.5</v>
      </c>
      <c r="F31" s="31" t="s">
        <v>21</v>
      </c>
      <c r="G31" s="32" t="s">
        <v>21</v>
      </c>
      <c r="H31" s="33" t="s">
        <v>21</v>
      </c>
    </row>
    <row r="32" spans="1:7" ht="11.25">
      <c r="A32" s="7" t="s">
        <v>23</v>
      </c>
      <c r="D32" s="27"/>
      <c r="E32" s="27"/>
      <c r="F32" s="26"/>
      <c r="G32" s="19"/>
    </row>
    <row r="33" spans="1:8" ht="11.25">
      <c r="A33" s="12" t="s">
        <v>24</v>
      </c>
      <c r="C33" s="14">
        <v>21543</v>
      </c>
      <c r="D33" s="14">
        <v>15226</v>
      </c>
      <c r="E33" s="14">
        <v>9374</v>
      </c>
      <c r="F33" s="15">
        <v>4176</v>
      </c>
      <c r="G33" s="16">
        <v>3719</v>
      </c>
      <c r="H33" s="17">
        <v>801</v>
      </c>
    </row>
    <row r="34" spans="1:8" ht="11.25">
      <c r="A34" s="12" t="s">
        <v>25</v>
      </c>
      <c r="C34" s="14">
        <v>17839</v>
      </c>
      <c r="D34" s="14">
        <v>12910</v>
      </c>
      <c r="E34" s="14">
        <v>7735</v>
      </c>
      <c r="F34" s="15">
        <v>3333</v>
      </c>
      <c r="G34" s="16">
        <v>2896</v>
      </c>
      <c r="H34" s="17">
        <v>608</v>
      </c>
    </row>
    <row r="35" spans="1:8" ht="11.25">
      <c r="A35" s="12" t="s">
        <v>26</v>
      </c>
      <c r="C35" s="14">
        <f>+C33-C34</f>
        <v>3704</v>
      </c>
      <c r="D35" s="14">
        <f>+D33-D34</f>
        <v>2316</v>
      </c>
      <c r="E35" s="14">
        <f>+E33-E34</f>
        <v>1639</v>
      </c>
      <c r="F35" s="15">
        <f>+F33-F34</f>
        <v>843</v>
      </c>
      <c r="G35" s="16">
        <f>+G33-G34</f>
        <v>823</v>
      </c>
      <c r="H35" s="17">
        <f>H33-H34</f>
        <v>193</v>
      </c>
    </row>
    <row r="36" spans="1:8" ht="11.25">
      <c r="A36" s="12" t="s">
        <v>27</v>
      </c>
      <c r="C36" s="14">
        <v>3177</v>
      </c>
      <c r="D36" s="14">
        <v>1914</v>
      </c>
      <c r="E36" s="14">
        <v>1514</v>
      </c>
      <c r="F36" s="15">
        <v>545</v>
      </c>
      <c r="G36" s="16">
        <v>777</v>
      </c>
      <c r="H36" s="17">
        <v>164</v>
      </c>
    </row>
    <row r="37" spans="1:8" ht="11.25">
      <c r="A37" s="12" t="s">
        <v>28</v>
      </c>
      <c r="C37" s="14">
        <f>+C36+C35</f>
        <v>6881</v>
      </c>
      <c r="D37" s="14">
        <f>+D36+D35</f>
        <v>4230</v>
      </c>
      <c r="E37" s="14">
        <f>+E36+E35</f>
        <v>3153</v>
      </c>
      <c r="F37" s="15">
        <f>+F36+F35</f>
        <v>1388</v>
      </c>
      <c r="G37" s="16">
        <f>+G36+G35</f>
        <v>1600</v>
      </c>
      <c r="H37" s="17">
        <f>H35+H36</f>
        <v>357</v>
      </c>
    </row>
    <row r="38" spans="1:8" ht="11.25">
      <c r="A38" s="12" t="s">
        <v>29</v>
      </c>
      <c r="C38" s="14">
        <v>4379</v>
      </c>
      <c r="D38" s="14">
        <v>3481</v>
      </c>
      <c r="E38" s="14">
        <v>2295</v>
      </c>
      <c r="F38" s="15">
        <v>652</v>
      </c>
      <c r="G38" s="16">
        <v>564</v>
      </c>
      <c r="H38" s="17">
        <v>266</v>
      </c>
    </row>
    <row r="39" spans="1:8" ht="11.25">
      <c r="A39" s="12" t="s">
        <v>30</v>
      </c>
      <c r="C39" s="14">
        <f>+C37-C38</f>
        <v>2502</v>
      </c>
      <c r="D39" s="14">
        <f>+D37-D38</f>
        <v>749</v>
      </c>
      <c r="E39" s="14">
        <f>+E37-E38</f>
        <v>858</v>
      </c>
      <c r="F39" s="15">
        <f>+F37-F38</f>
        <v>736</v>
      </c>
      <c r="G39" s="16">
        <f>+G37-G38</f>
        <v>1036</v>
      </c>
      <c r="H39" s="17">
        <f>H37-H38</f>
        <v>91</v>
      </c>
    </row>
    <row r="40" spans="1:8" ht="11.25">
      <c r="A40" s="2" t="s">
        <v>31</v>
      </c>
      <c r="B40" s="2"/>
      <c r="C40" s="22">
        <f>+C39-1379</f>
        <v>1123</v>
      </c>
      <c r="D40" s="22">
        <f>+D39-554</f>
        <v>195</v>
      </c>
      <c r="E40" s="22">
        <f>+E39-408</f>
        <v>450</v>
      </c>
      <c r="F40" s="23">
        <f>+F39-168</f>
        <v>568</v>
      </c>
      <c r="G40" s="24">
        <f>+G39-59</f>
        <v>977</v>
      </c>
      <c r="H40" s="22">
        <v>81</v>
      </c>
    </row>
    <row r="41" spans="1:8" ht="11.25">
      <c r="A41" s="34" t="s">
        <v>32</v>
      </c>
      <c r="B41" s="25"/>
      <c r="D41" s="14"/>
      <c r="E41" s="14"/>
      <c r="F41" s="35"/>
      <c r="G41" s="36"/>
      <c r="H41" s="25"/>
    </row>
    <row r="42" spans="1:8" ht="11.25">
      <c r="A42" s="13" t="s">
        <v>33</v>
      </c>
      <c r="C42" s="13">
        <v>99</v>
      </c>
      <c r="D42" s="14">
        <v>1302</v>
      </c>
      <c r="E42" s="14">
        <v>26</v>
      </c>
      <c r="F42" s="15">
        <v>0</v>
      </c>
      <c r="G42" s="16">
        <v>0</v>
      </c>
      <c r="H42" s="14">
        <v>0</v>
      </c>
    </row>
    <row r="43" spans="1:8" ht="11.25">
      <c r="A43" s="13" t="s">
        <v>34</v>
      </c>
      <c r="C43" s="14">
        <v>2010</v>
      </c>
      <c r="D43" s="14">
        <v>1429</v>
      </c>
      <c r="E43" s="14">
        <v>1283</v>
      </c>
      <c r="F43" s="15">
        <v>1043</v>
      </c>
      <c r="G43" s="16">
        <v>0</v>
      </c>
      <c r="H43" s="14">
        <v>0</v>
      </c>
    </row>
    <row r="44" spans="1:8" ht="11.25">
      <c r="A44" s="13" t="s">
        <v>35</v>
      </c>
      <c r="C44" s="37">
        <f>C42/C12</f>
        <v>0.000492517710737881</v>
      </c>
      <c r="D44" s="37">
        <f>D42/D12</f>
        <v>0.009113243600781135</v>
      </c>
      <c r="E44" s="37">
        <f>E42/E12</f>
        <v>0.00020261687486849387</v>
      </c>
      <c r="F44" s="38">
        <v>0</v>
      </c>
      <c r="G44" s="39">
        <v>0</v>
      </c>
      <c r="H44" s="37">
        <v>0</v>
      </c>
    </row>
    <row r="45" spans="1:8" ht="11.25">
      <c r="A45" s="13" t="s">
        <v>36</v>
      </c>
      <c r="C45" s="37">
        <f>C43/C42</f>
        <v>20.303030303030305</v>
      </c>
      <c r="D45" s="37">
        <f>D43/D42</f>
        <v>1.097542242703533</v>
      </c>
      <c r="E45" s="37">
        <f>E43/E42</f>
        <v>49.34615384615385</v>
      </c>
      <c r="F45" s="38">
        <v>0</v>
      </c>
      <c r="G45" s="39">
        <v>0</v>
      </c>
      <c r="H45" s="37">
        <v>0</v>
      </c>
    </row>
    <row r="46" spans="1:8" ht="11.25">
      <c r="A46" s="2" t="s">
        <v>37</v>
      </c>
      <c r="B46" s="2"/>
      <c r="C46" s="40">
        <f>C43/C12</f>
        <v>0.009999602005890312</v>
      </c>
      <c r="D46" s="40">
        <f>D43/D12</f>
        <v>0.010002169819904948</v>
      </c>
      <c r="E46" s="40">
        <f>E43/E12</f>
        <v>0.009998363479087601</v>
      </c>
      <c r="F46" s="41">
        <v>0</v>
      </c>
      <c r="G46" s="42">
        <v>0</v>
      </c>
      <c r="H46" s="40">
        <v>0</v>
      </c>
    </row>
    <row r="47" spans="1:7" ht="11.25">
      <c r="A47" s="7" t="s">
        <v>38</v>
      </c>
      <c r="E47" s="14"/>
      <c r="F47" s="26"/>
      <c r="G47" s="19"/>
    </row>
    <row r="48" spans="1:8" ht="11.25">
      <c r="A48" s="12" t="s">
        <v>39</v>
      </c>
      <c r="C48" s="37">
        <f aca="true" t="shared" si="2" ref="C48:H48">+C25/C12</f>
        <v>0.11706001751174083</v>
      </c>
      <c r="D48" s="37">
        <f t="shared" si="2"/>
        <v>0.14213720261218318</v>
      </c>
      <c r="E48" s="37">
        <f t="shared" si="2"/>
        <v>0.13295563469736052</v>
      </c>
      <c r="F48" s="38">
        <f t="shared" si="2"/>
        <v>0.14398067632850242</v>
      </c>
      <c r="G48" s="39">
        <f t="shared" si="2"/>
        <v>0.12615887604741818</v>
      </c>
      <c r="H48" s="43">
        <f t="shared" si="2"/>
        <v>0.34898865743735713</v>
      </c>
    </row>
    <row r="49" spans="1:8" ht="11.25">
      <c r="A49" s="2" t="s">
        <v>40</v>
      </c>
      <c r="B49" s="2"/>
      <c r="C49" s="40">
        <f>C25/(C12+C15)</f>
        <v>0.07263264795853797</v>
      </c>
      <c r="D49" s="40">
        <f>D25/(D12+D15)</f>
        <v>0.0682015113350126</v>
      </c>
      <c r="E49" s="40">
        <f>E25/(E12+E15)</f>
        <v>0.06713413842358135</v>
      </c>
      <c r="F49" s="41">
        <f>+F25/(F12+F15)</f>
        <v>0.06622051582857853</v>
      </c>
      <c r="G49" s="42">
        <f>+G25/(G12+G15)</f>
        <v>0.0635699638257183</v>
      </c>
      <c r="H49" s="40">
        <f>+H25/(H12+H15)</f>
        <v>0.09720353642129541</v>
      </c>
    </row>
    <row r="50" spans="1:8" ht="11.25">
      <c r="A50" s="7" t="s">
        <v>41</v>
      </c>
      <c r="C50" s="14"/>
      <c r="D50" s="14"/>
      <c r="E50" s="14"/>
      <c r="F50" s="26"/>
      <c r="G50" s="19"/>
      <c r="H50" s="25"/>
    </row>
    <row r="51" spans="1:8" ht="11.25">
      <c r="A51" s="12" t="s">
        <v>42</v>
      </c>
      <c r="C51" s="37">
        <v>0</v>
      </c>
      <c r="D51" s="37">
        <f>D11/D16</f>
        <v>0.008345436446417206</v>
      </c>
      <c r="E51" s="37">
        <f>E11/E16</f>
        <v>0.009052547383843708</v>
      </c>
      <c r="F51" s="38">
        <f>F11/F16</f>
        <v>0.01327848708925874</v>
      </c>
      <c r="G51" s="39">
        <f>G11/G16</f>
        <v>0.041044453173372034</v>
      </c>
      <c r="H51" s="37">
        <f>H11/H16</f>
        <v>0.14969505308335215</v>
      </c>
    </row>
    <row r="52" spans="1:8" ht="11.25">
      <c r="A52" s="12" t="s">
        <v>43</v>
      </c>
      <c r="C52" s="37">
        <f aca="true" t="shared" si="3" ref="C52:H52">C11/C10</f>
        <v>0.11523915227579967</v>
      </c>
      <c r="D52" s="37">
        <f t="shared" si="3"/>
        <v>0.007426403959199796</v>
      </c>
      <c r="E52" s="37">
        <f t="shared" si="3"/>
        <v>0.008261643732816668</v>
      </c>
      <c r="F52" s="38">
        <f t="shared" si="3"/>
        <v>0.012045882226031092</v>
      </c>
      <c r="G52" s="39">
        <f t="shared" si="3"/>
        <v>0.033924513143341384</v>
      </c>
      <c r="H52" s="37">
        <f t="shared" si="3"/>
        <v>0.13538719266167504</v>
      </c>
    </row>
    <row r="53" spans="1:8" ht="11.25">
      <c r="A53" s="2" t="s">
        <v>44</v>
      </c>
      <c r="B53" s="2"/>
      <c r="C53" s="40">
        <v>0</v>
      </c>
      <c r="D53" s="40">
        <f>(D11+D15)/D16</f>
        <v>0.5138399778064263</v>
      </c>
      <c r="E53" s="40">
        <f>(E11+E15)/E16</f>
        <v>0.4792916437736639</v>
      </c>
      <c r="F53" s="41">
        <f>(F11+F15)/F16</f>
        <v>0.5485402472485125</v>
      </c>
      <c r="G53" s="42">
        <f>(G11+G15)/G16</f>
        <v>0.6144484464358235</v>
      </c>
      <c r="H53" s="40">
        <f>(H11+H15)/H16</f>
        <v>0.8280438220013553</v>
      </c>
    </row>
    <row r="54" spans="1:8" ht="11.25">
      <c r="A54" s="7" t="s">
        <v>45</v>
      </c>
      <c r="D54" s="14"/>
      <c r="E54" s="14"/>
      <c r="F54" s="26"/>
      <c r="G54" s="19"/>
      <c r="H54" s="25"/>
    </row>
    <row r="55" spans="1:8" ht="11.25">
      <c r="A55" s="12" t="s">
        <v>46</v>
      </c>
      <c r="C55" s="44">
        <f>C40/C28</f>
        <v>0.00451400124205377</v>
      </c>
      <c r="D55" s="37">
        <f>(D40/0.75)/D28</f>
        <v>0.0013648365608218416</v>
      </c>
      <c r="E55" s="37">
        <f>(E40/0.5)/E28</f>
        <v>0.007082905407798279</v>
      </c>
      <c r="F55" s="45" t="s">
        <v>47</v>
      </c>
      <c r="G55" s="46" t="s">
        <v>47</v>
      </c>
      <c r="H55" s="47" t="s">
        <v>47</v>
      </c>
    </row>
    <row r="56" spans="1:8" ht="11.25">
      <c r="A56" s="12" t="s">
        <v>48</v>
      </c>
      <c r="C56" s="44">
        <f>C40/C27</f>
        <v>0.003996832430220039</v>
      </c>
      <c r="D56" s="37">
        <f>(D40/0.75)/D27</f>
        <v>0.0011759145562392442</v>
      </c>
      <c r="E56" s="37">
        <f>(E40/0.5)/E27</f>
        <v>0.006139949925297276</v>
      </c>
      <c r="F56" s="45" t="s">
        <v>47</v>
      </c>
      <c r="G56" s="46" t="s">
        <v>47</v>
      </c>
      <c r="H56" s="47" t="s">
        <v>47</v>
      </c>
    </row>
    <row r="57" spans="1:8" ht="11.25">
      <c r="A57" s="12" t="s">
        <v>49</v>
      </c>
      <c r="C57" s="44">
        <f>+C40/C31</f>
        <v>0.06497714517155587</v>
      </c>
      <c r="D57" s="37">
        <f>(D40/0.75)/D31</f>
        <v>0.018310503890982075</v>
      </c>
      <c r="E57" s="37">
        <f>(E40/0.5)/E31</f>
        <v>0.10550378055213645</v>
      </c>
      <c r="F57" s="45" t="s">
        <v>47</v>
      </c>
      <c r="G57" s="46" t="s">
        <v>47</v>
      </c>
      <c r="H57" s="47" t="s">
        <v>47</v>
      </c>
    </row>
    <row r="58" spans="1:8" ht="11.25">
      <c r="A58" s="12" t="s">
        <v>50</v>
      </c>
      <c r="C58" s="44">
        <f>C33/C28</f>
        <v>0.08659405944573853</v>
      </c>
      <c r="D58" s="37">
        <f>(D33/0.75)/D28</f>
        <v>0.10656923833370953</v>
      </c>
      <c r="E58" s="37">
        <f>(E33/0.5)/E28</f>
        <v>0.1475447895393357</v>
      </c>
      <c r="F58" s="45" t="s">
        <v>47</v>
      </c>
      <c r="G58" s="46" t="s">
        <v>47</v>
      </c>
      <c r="H58" s="47" t="s">
        <v>47</v>
      </c>
    </row>
    <row r="59" spans="1:8" ht="11.25">
      <c r="A59" s="12" t="s">
        <v>51</v>
      </c>
      <c r="C59" s="44">
        <f>C34/C28</f>
        <v>0.07170549257079004</v>
      </c>
      <c r="D59" s="37">
        <f>(D34/0.75)/D28</f>
        <v>0.09035917948825628</v>
      </c>
      <c r="E59" s="37">
        <f>(E34/0.5)/E28</f>
        <v>0.12174727406515486</v>
      </c>
      <c r="F59" s="45" t="s">
        <v>47</v>
      </c>
      <c r="G59" s="46" t="s">
        <v>47</v>
      </c>
      <c r="H59" s="47" t="s">
        <v>47</v>
      </c>
    </row>
    <row r="60" spans="1:8" ht="11.25">
      <c r="A60" s="12" t="s">
        <v>52</v>
      </c>
      <c r="C60" s="44">
        <f>C35/C28</f>
        <v>0.0148885668749485</v>
      </c>
      <c r="D60" s="37">
        <f>(D35/0.75)/D28</f>
        <v>0.016210058845453255</v>
      </c>
      <c r="E60" s="37">
        <f>(E35/0.5)/E28</f>
        <v>0.025797515474180844</v>
      </c>
      <c r="F60" s="45" t="s">
        <v>47</v>
      </c>
      <c r="G60" s="46" t="s">
        <v>47</v>
      </c>
      <c r="H60" s="47" t="s">
        <v>47</v>
      </c>
    </row>
    <row r="61" spans="1:8" ht="11.25">
      <c r="A61" s="12" t="s">
        <v>53</v>
      </c>
      <c r="C61" s="44">
        <f>C38/C37</f>
        <v>0.6363900595843628</v>
      </c>
      <c r="D61" s="37">
        <f>(D38/0.75)/(D37/0.75)</f>
        <v>0.8229314420803782</v>
      </c>
      <c r="E61" s="37">
        <f>(E38/0.5)/(E37/0.5)</f>
        <v>0.7278782112274025</v>
      </c>
      <c r="F61" s="38">
        <f>(F38/0.25)/(F37/0.25)</f>
        <v>0.4697406340057637</v>
      </c>
      <c r="G61" s="48">
        <f>G38/G37</f>
        <v>0.3525</v>
      </c>
      <c r="H61" s="44">
        <f>(H38/0.75)/(H37/0.75)</f>
        <v>0.7450980392156863</v>
      </c>
    </row>
    <row r="62" spans="1:8" ht="11.25">
      <c r="A62" s="2" t="s">
        <v>54</v>
      </c>
      <c r="B62" s="2"/>
      <c r="C62" s="49">
        <f>C36/C28</f>
        <v>0.01277024216028925</v>
      </c>
      <c r="D62" s="40">
        <f>(D36/0.75)/D28</f>
        <v>0.013396395781605152</v>
      </c>
      <c r="E62" s="40">
        <f>(E36/0.5)/E28</f>
        <v>0.023830041749792433</v>
      </c>
      <c r="F62" s="50" t="s">
        <v>47</v>
      </c>
      <c r="G62" s="51" t="s">
        <v>47</v>
      </c>
      <c r="H62" s="52" t="s">
        <v>47</v>
      </c>
    </row>
    <row r="63" spans="1:7" ht="11.25">
      <c r="A63" s="7" t="s">
        <v>55</v>
      </c>
      <c r="E63" s="14"/>
      <c r="F63" s="26"/>
      <c r="G63" s="19"/>
    </row>
    <row r="64" spans="1:8" ht="11.25">
      <c r="A64" s="12" t="s">
        <v>56</v>
      </c>
      <c r="C64" s="13">
        <v>12</v>
      </c>
      <c r="D64" s="13">
        <v>12</v>
      </c>
      <c r="E64" s="14">
        <v>12</v>
      </c>
      <c r="F64" s="26">
        <v>12</v>
      </c>
      <c r="G64" s="19">
        <v>4</v>
      </c>
      <c r="H64" s="17">
        <v>1</v>
      </c>
    </row>
    <row r="65" spans="1:8" ht="11.25">
      <c r="A65" s="12" t="s">
        <v>57</v>
      </c>
      <c r="C65" s="13">
        <v>1</v>
      </c>
      <c r="D65" s="13">
        <v>1</v>
      </c>
      <c r="E65" s="14">
        <v>1</v>
      </c>
      <c r="F65" s="26">
        <v>1</v>
      </c>
      <c r="G65" s="19">
        <v>1</v>
      </c>
      <c r="H65" s="17">
        <v>1</v>
      </c>
    </row>
    <row r="66" spans="1:8" ht="11.25">
      <c r="A66" s="12" t="s">
        <v>58</v>
      </c>
      <c r="C66" s="14">
        <f aca="true" t="shared" si="4" ref="C66:H66">C12/C64</f>
        <v>16750.666666666668</v>
      </c>
      <c r="D66" s="14">
        <f t="shared" si="4"/>
        <v>11905.75</v>
      </c>
      <c r="E66" s="14">
        <f t="shared" si="4"/>
        <v>10693.416666666666</v>
      </c>
      <c r="F66" s="15">
        <f t="shared" si="4"/>
        <v>8625</v>
      </c>
      <c r="G66" s="16">
        <f t="shared" si="4"/>
        <v>21869.25</v>
      </c>
      <c r="H66" s="17">
        <f t="shared" si="4"/>
        <v>23187</v>
      </c>
    </row>
    <row r="67" spans="1:8" ht="11.25">
      <c r="A67" s="12" t="s">
        <v>59</v>
      </c>
      <c r="C67" s="14">
        <f aca="true" t="shared" si="5" ref="C67:H67">+C16/C64</f>
        <v>28709.666666666668</v>
      </c>
      <c r="D67" s="14">
        <f t="shared" si="5"/>
        <v>25532.916666666668</v>
      </c>
      <c r="E67" s="14">
        <f t="shared" si="5"/>
        <v>22295.75</v>
      </c>
      <c r="F67" s="15">
        <f t="shared" si="5"/>
        <v>18921.583333333332</v>
      </c>
      <c r="G67" s="16">
        <f t="shared" si="5"/>
        <v>37550.75</v>
      </c>
      <c r="H67" s="17">
        <f t="shared" si="5"/>
        <v>88540</v>
      </c>
    </row>
    <row r="68" spans="1:8" ht="11.25">
      <c r="A68" s="2" t="s">
        <v>60</v>
      </c>
      <c r="B68" s="2"/>
      <c r="C68" s="22">
        <f aca="true" t="shared" si="6" ref="C68:H68">+C40/C64</f>
        <v>93.58333333333333</v>
      </c>
      <c r="D68" s="22">
        <f t="shared" si="6"/>
        <v>16.25</v>
      </c>
      <c r="E68" s="22">
        <f t="shared" si="6"/>
        <v>37.5</v>
      </c>
      <c r="F68" s="23">
        <f t="shared" si="6"/>
        <v>47.333333333333336</v>
      </c>
      <c r="G68" s="24">
        <f t="shared" si="6"/>
        <v>244.25</v>
      </c>
      <c r="H68" s="22">
        <f t="shared" si="6"/>
        <v>81</v>
      </c>
    </row>
    <row r="69" spans="1:8" ht="11.25">
      <c r="A69" s="7" t="s">
        <v>61</v>
      </c>
      <c r="B69" s="25"/>
      <c r="E69" s="14"/>
      <c r="F69" s="35"/>
      <c r="G69" s="36"/>
      <c r="H69" s="25"/>
    </row>
    <row r="70" spans="1:8" ht="11.25">
      <c r="A70" s="12" t="s">
        <v>62</v>
      </c>
      <c r="C70" s="37">
        <f>(C10/G10)-1</f>
        <v>1.0922482625036456</v>
      </c>
      <c r="D70" s="37">
        <f>(D10/H10)-1</f>
        <v>2.5170842824601367</v>
      </c>
      <c r="E70" s="53" t="s">
        <v>21</v>
      </c>
      <c r="F70" s="54" t="s">
        <v>21</v>
      </c>
      <c r="G70" s="55" t="s">
        <v>21</v>
      </c>
      <c r="H70" s="53" t="s">
        <v>21</v>
      </c>
    </row>
    <row r="71" spans="1:8" ht="11.25">
      <c r="A71" s="12" t="s">
        <v>63</v>
      </c>
      <c r="C71" s="37">
        <v>0</v>
      </c>
      <c r="D71" s="37">
        <v>0</v>
      </c>
      <c r="E71" s="53" t="s">
        <v>21</v>
      </c>
      <c r="F71" s="54" t="s">
        <v>21</v>
      </c>
      <c r="G71" s="55" t="s">
        <v>21</v>
      </c>
      <c r="H71" s="53" t="s">
        <v>21</v>
      </c>
    </row>
    <row r="72" spans="2:8" ht="11.25">
      <c r="B72" s="13" t="s">
        <v>12</v>
      </c>
      <c r="C72" s="37">
        <v>0</v>
      </c>
      <c r="D72" s="37">
        <v>0</v>
      </c>
      <c r="E72" s="53" t="s">
        <v>21</v>
      </c>
      <c r="F72" s="54" t="s">
        <v>21</v>
      </c>
      <c r="G72" s="55" t="s">
        <v>21</v>
      </c>
      <c r="H72" s="53" t="s">
        <v>21</v>
      </c>
    </row>
    <row r="73" spans="2:8" ht="11.25">
      <c r="B73" s="13" t="s">
        <v>13</v>
      </c>
      <c r="C73" s="44">
        <v>0</v>
      </c>
      <c r="D73" s="44">
        <v>0</v>
      </c>
      <c r="E73" s="53" t="s">
        <v>21</v>
      </c>
      <c r="F73" s="54" t="s">
        <v>21</v>
      </c>
      <c r="G73" s="55" t="s">
        <v>21</v>
      </c>
      <c r="H73" s="53" t="s">
        <v>21</v>
      </c>
    </row>
    <row r="74" spans="1:8" ht="11.25">
      <c r="A74" s="12" t="s">
        <v>64</v>
      </c>
      <c r="C74" s="37">
        <f>(C16/G16)-1</f>
        <v>1.29366923430291</v>
      </c>
      <c r="D74" s="37">
        <f>(D16/H16)-1</f>
        <v>2.460526315789474</v>
      </c>
      <c r="E74" s="53" t="s">
        <v>21</v>
      </c>
      <c r="F74" s="54" t="s">
        <v>21</v>
      </c>
      <c r="G74" s="55" t="s">
        <v>21</v>
      </c>
      <c r="H74" s="53" t="s">
        <v>21</v>
      </c>
    </row>
    <row r="75" spans="2:8" ht="11.25">
      <c r="B75" s="13" t="s">
        <v>12</v>
      </c>
      <c r="C75" s="44">
        <v>0</v>
      </c>
      <c r="D75" s="44">
        <v>0</v>
      </c>
      <c r="E75" s="53" t="s">
        <v>21</v>
      </c>
      <c r="F75" s="54" t="s">
        <v>21</v>
      </c>
      <c r="G75" s="55" t="s">
        <v>21</v>
      </c>
      <c r="H75" s="56" t="s">
        <v>21</v>
      </c>
    </row>
    <row r="76" spans="2:8" ht="11.25">
      <c r="B76" s="13" t="s">
        <v>13</v>
      </c>
      <c r="C76" s="37">
        <f>(C21/G21)-1</f>
        <v>1.29366923430291</v>
      </c>
      <c r="D76" s="37">
        <f>(D21/H21)-1</f>
        <v>2.460526315789474</v>
      </c>
      <c r="E76" s="53" t="s">
        <v>21</v>
      </c>
      <c r="F76" s="54" t="s">
        <v>21</v>
      </c>
      <c r="G76" s="55" t="s">
        <v>21</v>
      </c>
      <c r="H76" s="56" t="s">
        <v>21</v>
      </c>
    </row>
    <row r="77" spans="1:8" ht="11.25">
      <c r="A77" s="12" t="s">
        <v>65</v>
      </c>
      <c r="C77" s="37">
        <f>(C25/G25)-1</f>
        <v>1.132113084450888</v>
      </c>
      <c r="D77" s="37">
        <f>(D25/H25)-1</f>
        <v>1.5095155709342563</v>
      </c>
      <c r="E77" s="53" t="s">
        <v>21</v>
      </c>
      <c r="F77" s="54" t="s">
        <v>21</v>
      </c>
      <c r="G77" s="55" t="s">
        <v>21</v>
      </c>
      <c r="H77" s="53" t="s">
        <v>21</v>
      </c>
    </row>
    <row r="78" spans="1:8" ht="11.25">
      <c r="A78" s="2" t="s">
        <v>66</v>
      </c>
      <c r="B78" s="2"/>
      <c r="C78" s="40">
        <f>(C40/G40)-1</f>
        <v>0.1494370522006141</v>
      </c>
      <c r="D78" s="40">
        <f>(D40/H40)-1</f>
        <v>1.4074074074074074</v>
      </c>
      <c r="E78" s="57" t="s">
        <v>21</v>
      </c>
      <c r="F78" s="58" t="s">
        <v>21</v>
      </c>
      <c r="G78" s="59" t="s">
        <v>21</v>
      </c>
      <c r="H78" s="57" t="s">
        <v>21</v>
      </c>
    </row>
  </sheetData>
  <sheetProtection/>
  <mergeCells count="2">
    <mergeCell ref="G7:H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2017-06-16T17:21:06Z</dcterms:created>
  <dcterms:modified xsi:type="dcterms:W3CDTF">2017-06-16T17:21:09Z</dcterms:modified>
  <cp:category/>
  <cp:version/>
  <cp:contentType/>
  <cp:contentStatus/>
</cp:coreProperties>
</file>