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Cathay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<sst xmlns="http://schemas.openxmlformats.org/spreadsheetml/2006/main" count="105" uniqueCount="67">
  <si>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 xml:space="preserve"> CUADRO No. 19-11</t>
  </si>
  <si>
    <t>CATHAY INTERNATIONAL BANK</t>
  </si>
  <si>
    <t>ESTADISTICA FINANCIERA. TRIMESTRES  2000, 2001 Y 2002</t>
  </si>
  <si>
    <t>(En miles de balboas)</t>
  </si>
  <si>
    <t>Diciembre</t>
  </si>
  <si>
    <t>Septiembre</t>
  </si>
  <si>
    <t>Junio</t>
  </si>
  <si>
    <t>Marzo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</si>
  <si>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</si>
  <si>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</si>
  <si>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</si>
  <si>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</si>
  <si>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</si>
  <si>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</si>
  <si>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</si>
  <si>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</si>
  <si>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</si>
  <si>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</si>
  <si>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</si>
  <si>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</si>
  <si>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</si>
  <si>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</si>
  <si>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</si>
  <si>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</si>
  <si>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</si>
  <si>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</si>
  <si>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</si>
  <si>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</si>
  <si>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</si>
  <si>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</si>
  <si>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</si>
  <si>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</si>
  <si>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</si>
  <si>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</si>
  <si>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</si>
  <si>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</si>
  <si>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</si>
  <si>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</si>
  <si>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</si>
  <si>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</si>
  <si>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</si>
  <si>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</si>
  <si>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</si>
  <si>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</si>
  <si>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</si>
  <si>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</si>
  <si>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</si>
  <si>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N.A.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</si>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</sst>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201" fontId="2" fillId="0" borderId="14" xfId="46" applyNumberFormat="1" applyFont="1" applyBorder="1" applyAlignment="1">
      <alignment/>
    </xf>
    <xf numFmtId="201" fontId="2" fillId="0" borderId="15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2" xfId="46" applyNumberFormat="1" applyFont="1" applyBorder="1" applyAlignment="1">
      <alignment/>
    </xf>
    <xf numFmtId="201" fontId="3" fillId="0" borderId="13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201" fontId="3" fillId="0" borderId="0" xfId="46" applyNumberFormat="1" applyFont="1" applyBorder="1" applyAlignment="1">
      <alignment horizontal="right"/>
    </xf>
    <xf numFmtId="201" fontId="3" fillId="0" borderId="10" xfId="46" applyNumberFormat="1" applyFont="1" applyBorder="1" applyAlignment="1">
      <alignment horizontal="right"/>
    </xf>
    <xf numFmtId="201" fontId="3" fillId="0" borderId="16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2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204" fontId="3" fillId="0" borderId="14" xfId="52" applyNumberFormat="1" applyFont="1" applyBorder="1" applyAlignment="1">
      <alignment/>
    </xf>
    <xf numFmtId="204" fontId="3" fillId="0" borderId="0" xfId="52" applyNumberFormat="1" applyFont="1" applyBorder="1" applyAlignment="1">
      <alignment/>
    </xf>
    <xf numFmtId="204" fontId="3" fillId="0" borderId="12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0" fontId="3" fillId="0" borderId="0" xfId="0" applyFont="1" applyFill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0" xfId="52" applyNumberFormat="1" applyFont="1" applyAlignment="1">
      <alignment/>
    </xf>
    <xf numFmtId="10" fontId="3" fillId="0" borderId="15" xfId="52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 horizontal="right"/>
    </xf>
    <xf numFmtId="10" fontId="3" fillId="0" borderId="10" xfId="52" applyNumberFormat="1" applyFont="1" applyFill="1" applyBorder="1" applyAlignment="1">
      <alignment/>
    </xf>
    <xf numFmtId="10" fontId="3" fillId="0" borderId="13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 horizontal="right"/>
    </xf>
    <xf numFmtId="43" fontId="3" fillId="0" borderId="0" xfId="46" applyFont="1" applyBorder="1" applyAlignment="1">
      <alignment horizontal="right"/>
    </xf>
    <xf numFmtId="43" fontId="3" fillId="0" borderId="10" xfId="46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11.421875" defaultRowHeight="12.75"/>
  <cols>
    <col min="1" max="1" width="3.421875" style="3" customWidth="1"/>
    <col min="2" max="2" width="31.28125" style="3" customWidth="1"/>
    <col min="3" max="3" width="8.28125" style="3" customWidth="1"/>
    <col min="4" max="4" width="8.57421875" style="3" customWidth="1"/>
    <col min="5" max="6" width="7.7109375" style="3" customWidth="1"/>
    <col min="7" max="7" width="8.57421875" style="3" customWidth="1"/>
    <col min="8" max="8" width="8.7109375" style="3" bestFit="1" customWidth="1"/>
    <col min="9" max="9" width="7.140625" style="3" customWidth="1"/>
    <col min="10" max="10" width="7.421875" style="3" customWidth="1"/>
    <col min="11" max="11" width="7.00390625" style="3" bestFit="1" customWidth="1"/>
    <col min="12" max="12" width="7.7109375" style="3" bestFit="1" customWidth="1"/>
    <col min="13" max="14" width="11.421875" style="2" customWidth="1"/>
    <col min="15" max="15" width="11.421875" style="3" customWidth="1"/>
    <col min="16" max="16384" width="11.421875" style="1" customWidth="1"/>
  </cols>
  <sheetData>
    <row r="1" spans="2:12" ht="11.25">
      <c r="B1" s="53"/>
      <c r="C1" s="53"/>
      <c r="D1" s="53"/>
      <c r="E1" s="53"/>
      <c r="F1" s="53"/>
      <c r="G1" s="53" t="s">
        <v>0</v>
      </c>
      <c r="H1" s="53"/>
      <c r="I1" s="53"/>
      <c r="J1" s="53"/>
      <c r="K1" s="53"/>
      <c r="L1" s="53"/>
    </row>
    <row r="2" spans="2:12" ht="11.25">
      <c r="B2" s="53"/>
      <c r="C2" s="53"/>
      <c r="D2" s="53"/>
      <c r="E2" s="53"/>
      <c r="F2" s="53"/>
      <c r="G2" s="53" t="s">
        <v>1</v>
      </c>
      <c r="H2" s="53"/>
      <c r="I2" s="53"/>
      <c r="J2" s="53"/>
      <c r="K2" s="53"/>
      <c r="L2" s="53"/>
    </row>
    <row r="3" spans="2:12" ht="11.25">
      <c r="B3" s="53"/>
      <c r="C3" s="53"/>
      <c r="D3" s="53"/>
      <c r="E3" s="53"/>
      <c r="F3" s="53"/>
      <c r="G3" s="53" t="s">
        <v>2</v>
      </c>
      <c r="H3" s="53"/>
      <c r="I3" s="53"/>
      <c r="J3" s="53"/>
      <c r="K3" s="53"/>
      <c r="L3" s="53"/>
    </row>
    <row r="4" spans="1:12" ht="11.25">
      <c r="A4" s="1"/>
      <c r="B4" s="52"/>
      <c r="C4" s="52"/>
      <c r="D4" s="52"/>
      <c r="E4" s="52"/>
      <c r="F4" s="52"/>
      <c r="G4" s="52" t="s">
        <v>3</v>
      </c>
      <c r="H4" s="52"/>
      <c r="I4" s="52"/>
      <c r="J4" s="52"/>
      <c r="K4" s="52"/>
      <c r="L4" s="52"/>
    </row>
    <row r="5" spans="1:12" ht="11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1.25">
      <c r="A6" s="4"/>
      <c r="B6" s="4"/>
      <c r="C6" s="4"/>
      <c r="D6" s="4"/>
      <c r="E6" s="4"/>
      <c r="F6" s="4"/>
      <c r="G6" s="4"/>
      <c r="H6" s="4"/>
      <c r="I6" s="4"/>
      <c r="J6" s="4"/>
      <c r="K6" s="2"/>
      <c r="L6" s="2"/>
    </row>
    <row r="7" spans="1:15" ht="12.75" customHeight="1">
      <c r="A7" s="4"/>
      <c r="B7" s="4"/>
      <c r="C7" s="55">
        <v>2002</v>
      </c>
      <c r="D7" s="55"/>
      <c r="E7" s="55"/>
      <c r="F7" s="56"/>
      <c r="G7" s="55">
        <v>2001</v>
      </c>
      <c r="H7" s="55"/>
      <c r="I7" s="55"/>
      <c r="J7" s="55"/>
      <c r="K7" s="54">
        <v>2000</v>
      </c>
      <c r="L7" s="55"/>
      <c r="O7" s="2"/>
    </row>
    <row r="8" spans="1:15" ht="11.25">
      <c r="A8" s="5"/>
      <c r="B8" s="5"/>
      <c r="C8" s="5" t="s">
        <v>4</v>
      </c>
      <c r="D8" s="6" t="s">
        <v>5</v>
      </c>
      <c r="E8" s="5" t="s">
        <v>6</v>
      </c>
      <c r="F8" s="7" t="s">
        <v>7</v>
      </c>
      <c r="G8" s="5" t="s">
        <v>4</v>
      </c>
      <c r="H8" s="5" t="s">
        <v>5</v>
      </c>
      <c r="I8" s="5" t="s">
        <v>6</v>
      </c>
      <c r="J8" s="7" t="s">
        <v>7</v>
      </c>
      <c r="K8" s="8" t="s">
        <v>4</v>
      </c>
      <c r="L8" s="6" t="s">
        <v>5</v>
      </c>
      <c r="O8" s="2"/>
    </row>
    <row r="9" spans="1:15" ht="11.25">
      <c r="A9" s="9" t="s">
        <v>8</v>
      </c>
      <c r="B9" s="9"/>
      <c r="C9" s="9"/>
      <c r="D9" s="9"/>
      <c r="E9" s="10"/>
      <c r="F9" s="11"/>
      <c r="G9" s="9"/>
      <c r="H9" s="9"/>
      <c r="I9" s="10"/>
      <c r="J9" s="12"/>
      <c r="K9" s="13"/>
      <c r="L9" s="14"/>
      <c r="O9" s="2"/>
    </row>
    <row r="10" spans="1:12" ht="11.25">
      <c r="A10" s="3" t="s">
        <v>9</v>
      </c>
      <c r="C10" s="15">
        <v>11626</v>
      </c>
      <c r="D10" s="15">
        <v>14260</v>
      </c>
      <c r="E10" s="16">
        <v>13801</v>
      </c>
      <c r="F10" s="17">
        <v>13243</v>
      </c>
      <c r="G10" s="3">
        <v>14479</v>
      </c>
      <c r="H10" s="15">
        <v>15431</v>
      </c>
      <c r="I10" s="16">
        <v>13485</v>
      </c>
      <c r="J10" s="17">
        <v>12078</v>
      </c>
      <c r="K10" s="18">
        <v>11262</v>
      </c>
      <c r="L10" s="16">
        <v>7013</v>
      </c>
    </row>
    <row r="11" spans="1:12" ht="11.25">
      <c r="A11" s="3" t="s">
        <v>10</v>
      </c>
      <c r="C11" s="15">
        <v>842</v>
      </c>
      <c r="D11" s="15">
        <v>463</v>
      </c>
      <c r="E11" s="16">
        <v>243</v>
      </c>
      <c r="F11" s="17">
        <v>514</v>
      </c>
      <c r="G11" s="3">
        <v>31</v>
      </c>
      <c r="H11" s="15">
        <v>825</v>
      </c>
      <c r="I11" s="16">
        <v>313</v>
      </c>
      <c r="J11" s="17">
        <v>428</v>
      </c>
      <c r="K11" s="18">
        <v>298</v>
      </c>
      <c r="L11" s="16">
        <v>52</v>
      </c>
    </row>
    <row r="12" spans="1:12" ht="11.25">
      <c r="A12" s="3" t="s">
        <v>11</v>
      </c>
      <c r="C12" s="16">
        <f aca="true" t="shared" si="0" ref="C12:L12">C13+C14</f>
        <v>8659</v>
      </c>
      <c r="D12" s="16">
        <f t="shared" si="0"/>
        <v>8806</v>
      </c>
      <c r="E12" s="16">
        <f t="shared" si="0"/>
        <v>8913</v>
      </c>
      <c r="F12" s="17">
        <f t="shared" si="0"/>
        <v>8694</v>
      </c>
      <c r="G12" s="16">
        <f t="shared" si="0"/>
        <v>11824</v>
      </c>
      <c r="H12" s="16">
        <f t="shared" si="0"/>
        <v>10200</v>
      </c>
      <c r="I12" s="16">
        <f t="shared" si="0"/>
        <v>9225</v>
      </c>
      <c r="J12" s="17">
        <f t="shared" si="0"/>
        <v>7673</v>
      </c>
      <c r="K12" s="18">
        <f t="shared" si="0"/>
        <v>6384</v>
      </c>
      <c r="L12" s="16">
        <f t="shared" si="0"/>
        <v>6246</v>
      </c>
    </row>
    <row r="13" spans="2:12" ht="11.25">
      <c r="B13" s="3" t="s">
        <v>12</v>
      </c>
      <c r="C13" s="16">
        <v>0</v>
      </c>
      <c r="D13" s="16">
        <v>0</v>
      </c>
      <c r="E13" s="16">
        <v>0</v>
      </c>
      <c r="F13" s="17">
        <v>0</v>
      </c>
      <c r="G13" s="19">
        <v>0</v>
      </c>
      <c r="H13" s="19">
        <v>0</v>
      </c>
      <c r="I13" s="16">
        <v>0</v>
      </c>
      <c r="J13" s="17">
        <v>0</v>
      </c>
      <c r="K13" s="18">
        <v>0</v>
      </c>
      <c r="L13" s="16">
        <v>0</v>
      </c>
    </row>
    <row r="14" spans="2:12" ht="11.25">
      <c r="B14" s="3" t="s">
        <v>13</v>
      </c>
      <c r="C14" s="15">
        <v>8659</v>
      </c>
      <c r="D14" s="15">
        <v>8806</v>
      </c>
      <c r="E14" s="16">
        <v>8913</v>
      </c>
      <c r="F14" s="17">
        <v>8694</v>
      </c>
      <c r="G14" s="15">
        <v>11824</v>
      </c>
      <c r="H14" s="15">
        <v>10200</v>
      </c>
      <c r="I14" s="16">
        <v>9225</v>
      </c>
      <c r="J14" s="17">
        <v>7673</v>
      </c>
      <c r="K14" s="18">
        <v>6384</v>
      </c>
      <c r="L14" s="16">
        <v>6246</v>
      </c>
    </row>
    <row r="15" spans="1:12" ht="11.25">
      <c r="A15" s="3" t="s">
        <v>14</v>
      </c>
      <c r="C15" s="15">
        <v>1137</v>
      </c>
      <c r="D15" s="15">
        <v>3804</v>
      </c>
      <c r="E15" s="16">
        <v>3467</v>
      </c>
      <c r="F15" s="17">
        <v>2812</v>
      </c>
      <c r="G15" s="15">
        <v>1491</v>
      </c>
      <c r="H15" s="15">
        <v>3224</v>
      </c>
      <c r="I15" s="16">
        <v>2965</v>
      </c>
      <c r="J15" s="17">
        <v>2974</v>
      </c>
      <c r="K15" s="18">
        <v>3190</v>
      </c>
      <c r="L15" s="16">
        <v>117</v>
      </c>
    </row>
    <row r="16" spans="1:12" ht="11.25">
      <c r="A16" s="3" t="s">
        <v>15</v>
      </c>
      <c r="C16" s="16">
        <f aca="true" t="shared" si="1" ref="C16:L16">C17+C21</f>
        <v>7981</v>
      </c>
      <c r="D16" s="16">
        <f t="shared" si="1"/>
        <v>9619</v>
      </c>
      <c r="E16" s="16">
        <f t="shared" si="1"/>
        <v>9364</v>
      </c>
      <c r="F16" s="17">
        <f t="shared" si="1"/>
        <v>10450</v>
      </c>
      <c r="G16" s="16">
        <f t="shared" si="1"/>
        <v>11681</v>
      </c>
      <c r="H16" s="16">
        <f t="shared" si="1"/>
        <v>12701</v>
      </c>
      <c r="I16" s="16">
        <f t="shared" si="1"/>
        <v>10816</v>
      </c>
      <c r="J16" s="17">
        <f t="shared" si="1"/>
        <v>9350</v>
      </c>
      <c r="K16" s="18">
        <f t="shared" si="1"/>
        <v>7967</v>
      </c>
      <c r="L16" s="16">
        <f t="shared" si="1"/>
        <v>3857</v>
      </c>
    </row>
    <row r="17" spans="2:12" ht="11.25">
      <c r="B17" s="3" t="s">
        <v>12</v>
      </c>
      <c r="C17" s="16">
        <f aca="true" t="shared" si="2" ref="C17:L17">SUM(C18:C20)</f>
        <v>0</v>
      </c>
      <c r="D17" s="16">
        <f t="shared" si="2"/>
        <v>0</v>
      </c>
      <c r="E17" s="16">
        <f t="shared" si="2"/>
        <v>0</v>
      </c>
      <c r="F17" s="17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7">
        <f t="shared" si="2"/>
        <v>0</v>
      </c>
      <c r="K17" s="18">
        <f t="shared" si="2"/>
        <v>0</v>
      </c>
      <c r="L17" s="16">
        <f t="shared" si="2"/>
        <v>0</v>
      </c>
    </row>
    <row r="18" spans="2:12" ht="11.25">
      <c r="B18" s="3" t="s">
        <v>16</v>
      </c>
      <c r="C18" s="16">
        <v>0</v>
      </c>
      <c r="D18" s="16">
        <v>0</v>
      </c>
      <c r="E18" s="16">
        <v>0</v>
      </c>
      <c r="F18" s="17">
        <v>0</v>
      </c>
      <c r="G18" s="19">
        <v>0</v>
      </c>
      <c r="H18" s="16">
        <v>0</v>
      </c>
      <c r="I18" s="16">
        <v>0</v>
      </c>
      <c r="J18" s="17">
        <v>0</v>
      </c>
      <c r="K18" s="18">
        <v>0</v>
      </c>
      <c r="L18" s="16">
        <v>0</v>
      </c>
    </row>
    <row r="19" spans="2:12" ht="11.25">
      <c r="B19" s="3" t="s">
        <v>17</v>
      </c>
      <c r="C19" s="16">
        <v>0</v>
      </c>
      <c r="D19" s="16">
        <v>0</v>
      </c>
      <c r="E19" s="16">
        <v>0</v>
      </c>
      <c r="F19" s="17">
        <v>0</v>
      </c>
      <c r="G19" s="19">
        <v>0</v>
      </c>
      <c r="H19" s="16">
        <v>0</v>
      </c>
      <c r="I19" s="16">
        <v>0</v>
      </c>
      <c r="J19" s="17">
        <v>0</v>
      </c>
      <c r="K19" s="18">
        <v>0</v>
      </c>
      <c r="L19" s="16">
        <v>0</v>
      </c>
    </row>
    <row r="20" spans="2:12" ht="11.25">
      <c r="B20" s="3" t="s">
        <v>18</v>
      </c>
      <c r="C20" s="16">
        <v>0</v>
      </c>
      <c r="D20" s="16">
        <v>0</v>
      </c>
      <c r="E20" s="16">
        <v>0</v>
      </c>
      <c r="F20" s="17">
        <v>0</v>
      </c>
      <c r="G20" s="19">
        <v>0</v>
      </c>
      <c r="H20" s="16">
        <v>0</v>
      </c>
      <c r="I20" s="16">
        <v>0</v>
      </c>
      <c r="J20" s="17">
        <v>0</v>
      </c>
      <c r="K20" s="18">
        <v>0</v>
      </c>
      <c r="L20" s="16">
        <v>0</v>
      </c>
    </row>
    <row r="21" spans="2:12" ht="11.25">
      <c r="B21" s="3" t="s">
        <v>13</v>
      </c>
      <c r="C21" s="16">
        <f>+C22+C23+C24</f>
        <v>7981</v>
      </c>
      <c r="D21" s="16">
        <f>+D22+D23+D24</f>
        <v>9619</v>
      </c>
      <c r="E21" s="16">
        <f>+E22+E23+E24</f>
        <v>9364</v>
      </c>
      <c r="F21" s="17">
        <f>+F22+F23+F24</f>
        <v>10450</v>
      </c>
      <c r="G21" s="16">
        <f aca="true" t="shared" si="3" ref="G21:L21">SUM(G23:G24)</f>
        <v>11681</v>
      </c>
      <c r="H21" s="16">
        <f t="shared" si="3"/>
        <v>12701</v>
      </c>
      <c r="I21" s="16">
        <f t="shared" si="3"/>
        <v>10816</v>
      </c>
      <c r="J21" s="17">
        <f t="shared" si="3"/>
        <v>9350</v>
      </c>
      <c r="K21" s="18">
        <f t="shared" si="3"/>
        <v>7967</v>
      </c>
      <c r="L21" s="16">
        <f t="shared" si="3"/>
        <v>3857</v>
      </c>
    </row>
    <row r="22" spans="2:12" ht="11.25">
      <c r="B22" s="3" t="s">
        <v>16</v>
      </c>
      <c r="C22" s="16"/>
      <c r="D22" s="16"/>
      <c r="E22" s="16"/>
      <c r="F22" s="17"/>
      <c r="G22" s="16"/>
      <c r="H22" s="16"/>
      <c r="I22" s="16"/>
      <c r="J22" s="17"/>
      <c r="K22" s="18"/>
      <c r="L22" s="16"/>
    </row>
    <row r="23" spans="2:12" ht="11.25">
      <c r="B23" s="3" t="s">
        <v>17</v>
      </c>
      <c r="C23" s="15">
        <v>7981</v>
      </c>
      <c r="D23" s="15">
        <v>9619</v>
      </c>
      <c r="E23" s="16">
        <v>9364</v>
      </c>
      <c r="F23" s="17">
        <f>1832+8618</f>
        <v>10450</v>
      </c>
      <c r="G23" s="15">
        <f>2343+9338</f>
        <v>11681</v>
      </c>
      <c r="H23" s="15">
        <f>10526+2175</f>
        <v>12701</v>
      </c>
      <c r="I23" s="16">
        <v>10816</v>
      </c>
      <c r="J23" s="17">
        <v>9350</v>
      </c>
      <c r="K23" s="18">
        <f>238+7729</f>
        <v>7967</v>
      </c>
      <c r="L23" s="16">
        <v>3857</v>
      </c>
    </row>
    <row r="24" spans="2:12" ht="11.25">
      <c r="B24" s="3" t="s">
        <v>18</v>
      </c>
      <c r="C24" s="15">
        <v>0</v>
      </c>
      <c r="D24" s="16">
        <v>0</v>
      </c>
      <c r="E24" s="16">
        <v>0</v>
      </c>
      <c r="F24" s="17">
        <v>0</v>
      </c>
      <c r="G24" s="19">
        <v>0</v>
      </c>
      <c r="H24" s="19">
        <v>0</v>
      </c>
      <c r="I24" s="16">
        <v>0</v>
      </c>
      <c r="J24" s="17">
        <v>0</v>
      </c>
      <c r="K24" s="18">
        <v>0</v>
      </c>
      <c r="L24" s="16">
        <v>0</v>
      </c>
    </row>
    <row r="25" spans="1:12" ht="11.25">
      <c r="A25" s="4" t="s">
        <v>19</v>
      </c>
      <c r="B25" s="4"/>
      <c r="C25" s="20">
        <v>3079</v>
      </c>
      <c r="D25" s="20">
        <v>2573</v>
      </c>
      <c r="E25" s="20">
        <v>2588</v>
      </c>
      <c r="F25" s="21">
        <v>2593</v>
      </c>
      <c r="G25" s="20">
        <v>2578</v>
      </c>
      <c r="H25" s="20">
        <v>2450</v>
      </c>
      <c r="I25" s="20">
        <v>2591</v>
      </c>
      <c r="J25" s="21">
        <v>2579</v>
      </c>
      <c r="K25" s="22">
        <v>3023</v>
      </c>
      <c r="L25" s="20">
        <v>3062</v>
      </c>
    </row>
    <row r="26" spans="1:12" ht="11.25">
      <c r="A26" s="9" t="s">
        <v>20</v>
      </c>
      <c r="C26" s="23"/>
      <c r="D26" s="15"/>
      <c r="E26" s="16"/>
      <c r="F26" s="24"/>
      <c r="I26" s="2"/>
      <c r="J26" s="17"/>
      <c r="K26" s="18"/>
      <c r="L26" s="16"/>
    </row>
    <row r="27" spans="1:12" ht="11.25">
      <c r="A27" s="3" t="s">
        <v>9</v>
      </c>
      <c r="C27" s="16">
        <f aca="true" t="shared" si="4" ref="C27:I27">(C10+G10)/2</f>
        <v>13052.5</v>
      </c>
      <c r="D27" s="16">
        <f t="shared" si="4"/>
        <v>14845.5</v>
      </c>
      <c r="E27" s="16">
        <f t="shared" si="4"/>
        <v>13643</v>
      </c>
      <c r="F27" s="17">
        <f t="shared" si="4"/>
        <v>12660.5</v>
      </c>
      <c r="G27" s="16">
        <f t="shared" si="4"/>
        <v>12870.5</v>
      </c>
      <c r="H27" s="16">
        <f t="shared" si="4"/>
        <v>11222</v>
      </c>
      <c r="I27" s="16">
        <f t="shared" si="4"/>
        <v>6742.5</v>
      </c>
      <c r="J27" s="17">
        <f>+(J10+N10)/2</f>
        <v>6039</v>
      </c>
      <c r="K27" s="18">
        <f>+(K10+L10)/2</f>
        <v>9137.5</v>
      </c>
      <c r="L27" s="25" t="s">
        <v>21</v>
      </c>
    </row>
    <row r="28" spans="1:12" ht="11.25">
      <c r="A28" s="3" t="s">
        <v>22</v>
      </c>
      <c r="C28" s="16">
        <f aca="true" t="shared" si="5" ref="C28:K28">C29+C30</f>
        <v>11555.5</v>
      </c>
      <c r="D28" s="16">
        <f t="shared" si="5"/>
        <v>13017</v>
      </c>
      <c r="E28" s="16">
        <f t="shared" si="5"/>
        <v>12285</v>
      </c>
      <c r="F28" s="17">
        <f t="shared" si="5"/>
        <v>11076.5</v>
      </c>
      <c r="G28" s="16">
        <f t="shared" si="5"/>
        <v>11444.5</v>
      </c>
      <c r="H28" s="16">
        <f t="shared" si="5"/>
        <v>9893.5</v>
      </c>
      <c r="I28" s="16">
        <f t="shared" si="5"/>
        <v>6095</v>
      </c>
      <c r="J28" s="17">
        <f t="shared" si="5"/>
        <v>5323.5</v>
      </c>
      <c r="K28" s="18">
        <f t="shared" si="5"/>
        <v>7968.5</v>
      </c>
      <c r="L28" s="25" t="s">
        <v>21</v>
      </c>
    </row>
    <row r="29" spans="2:12" ht="11.25">
      <c r="B29" s="3" t="s">
        <v>11</v>
      </c>
      <c r="C29" s="16">
        <f aca="true" t="shared" si="6" ref="C29:I29">(C12+G12)/2</f>
        <v>10241.5</v>
      </c>
      <c r="D29" s="16">
        <f t="shared" si="6"/>
        <v>9503</v>
      </c>
      <c r="E29" s="16">
        <f t="shared" si="6"/>
        <v>9069</v>
      </c>
      <c r="F29" s="17">
        <f t="shared" si="6"/>
        <v>8183.5</v>
      </c>
      <c r="G29" s="16">
        <f t="shared" si="6"/>
        <v>9104</v>
      </c>
      <c r="H29" s="16">
        <f t="shared" si="6"/>
        <v>8223</v>
      </c>
      <c r="I29" s="16">
        <f t="shared" si="6"/>
        <v>4612.5</v>
      </c>
      <c r="J29" s="17">
        <f>+(J12+N12)/2</f>
        <v>3836.5</v>
      </c>
      <c r="K29" s="18">
        <f>+(K12+L12)/2</f>
        <v>6315</v>
      </c>
      <c r="L29" s="25" t="s">
        <v>21</v>
      </c>
    </row>
    <row r="30" spans="2:12" ht="11.25">
      <c r="B30" s="3" t="s">
        <v>14</v>
      </c>
      <c r="C30" s="16">
        <f aca="true" t="shared" si="7" ref="C30:I30">(C15+G15)/2</f>
        <v>1314</v>
      </c>
      <c r="D30" s="16">
        <f t="shared" si="7"/>
        <v>3514</v>
      </c>
      <c r="E30" s="16">
        <f t="shared" si="7"/>
        <v>3216</v>
      </c>
      <c r="F30" s="17">
        <f t="shared" si="7"/>
        <v>2893</v>
      </c>
      <c r="G30" s="16">
        <f t="shared" si="7"/>
        <v>2340.5</v>
      </c>
      <c r="H30" s="16">
        <f t="shared" si="7"/>
        <v>1670.5</v>
      </c>
      <c r="I30" s="16">
        <f t="shared" si="7"/>
        <v>1482.5</v>
      </c>
      <c r="J30" s="17">
        <f>+(J15+N15)/2</f>
        <v>1487</v>
      </c>
      <c r="K30" s="18">
        <f>+(K15+L15)/2</f>
        <v>1653.5</v>
      </c>
      <c r="L30" s="25" t="s">
        <v>21</v>
      </c>
    </row>
    <row r="31" spans="1:12" ht="11.25">
      <c r="A31" s="4" t="s">
        <v>19</v>
      </c>
      <c r="B31" s="4"/>
      <c r="C31" s="20">
        <f aca="true" t="shared" si="8" ref="C31:I31">(C25+G25)/2</f>
        <v>2828.5</v>
      </c>
      <c r="D31" s="16">
        <f t="shared" si="8"/>
        <v>2511.5</v>
      </c>
      <c r="E31" s="16">
        <f t="shared" si="8"/>
        <v>2589.5</v>
      </c>
      <c r="F31" s="21">
        <f t="shared" si="8"/>
        <v>2586</v>
      </c>
      <c r="G31" s="20">
        <f t="shared" si="8"/>
        <v>2800.5</v>
      </c>
      <c r="H31" s="20">
        <f t="shared" si="8"/>
        <v>2756</v>
      </c>
      <c r="I31" s="20">
        <f t="shared" si="8"/>
        <v>1295.5</v>
      </c>
      <c r="J31" s="21">
        <f>+(J25+N25)/2</f>
        <v>1289.5</v>
      </c>
      <c r="K31" s="22">
        <f>+(K25+L25)/2</f>
        <v>3042.5</v>
      </c>
      <c r="L31" s="26" t="s">
        <v>21</v>
      </c>
    </row>
    <row r="32" spans="1:12" ht="11.25">
      <c r="A32" s="9" t="s">
        <v>23</v>
      </c>
      <c r="D32" s="27"/>
      <c r="E32" s="27"/>
      <c r="F32" s="24"/>
      <c r="I32" s="2"/>
      <c r="J32" s="17"/>
      <c r="K32" s="28"/>
      <c r="L32" s="2"/>
    </row>
    <row r="33" spans="1:12" ht="11.25">
      <c r="A33" s="3" t="s">
        <v>24</v>
      </c>
      <c r="C33" s="15">
        <v>1168</v>
      </c>
      <c r="D33" s="16">
        <v>880</v>
      </c>
      <c r="E33" s="16">
        <v>605</v>
      </c>
      <c r="F33" s="17">
        <v>316</v>
      </c>
      <c r="G33" s="15">
        <v>1527</v>
      </c>
      <c r="H33" s="15">
        <v>974</v>
      </c>
      <c r="I33" s="16">
        <v>584</v>
      </c>
      <c r="J33" s="17">
        <v>256</v>
      </c>
      <c r="K33" s="18">
        <v>408</v>
      </c>
      <c r="L33" s="16">
        <v>236</v>
      </c>
    </row>
    <row r="34" spans="1:12" ht="11.25">
      <c r="A34" s="3" t="s">
        <v>25</v>
      </c>
      <c r="C34" s="15">
        <v>674</v>
      </c>
      <c r="D34" s="16">
        <v>505</v>
      </c>
      <c r="E34" s="16">
        <v>337</v>
      </c>
      <c r="F34" s="17">
        <v>176</v>
      </c>
      <c r="G34" s="15">
        <v>965</v>
      </c>
      <c r="H34" s="15">
        <v>646</v>
      </c>
      <c r="I34" s="16">
        <v>389</v>
      </c>
      <c r="J34" s="17">
        <v>175</v>
      </c>
      <c r="K34" s="18">
        <v>203</v>
      </c>
      <c r="L34" s="16">
        <v>105</v>
      </c>
    </row>
    <row r="35" spans="1:12" ht="11.25">
      <c r="A35" s="3" t="s">
        <v>26</v>
      </c>
      <c r="C35" s="16">
        <f>+C33-C34</f>
        <v>494</v>
      </c>
      <c r="D35" s="16">
        <f>+D33-D34</f>
        <v>375</v>
      </c>
      <c r="E35" s="16">
        <f>+E33-E34</f>
        <v>268</v>
      </c>
      <c r="F35" s="17">
        <f>+F33-F34</f>
        <v>140</v>
      </c>
      <c r="G35" s="15">
        <f>+G33-G34</f>
        <v>562</v>
      </c>
      <c r="H35" s="16">
        <f>H33-H34</f>
        <v>328</v>
      </c>
      <c r="I35" s="16">
        <f>I33-I34</f>
        <v>195</v>
      </c>
      <c r="J35" s="17">
        <f>J33-J34</f>
        <v>81</v>
      </c>
      <c r="K35" s="18">
        <f>K33-K34</f>
        <v>205</v>
      </c>
      <c r="L35" s="16">
        <f>L33-L34</f>
        <v>131</v>
      </c>
    </row>
    <row r="36" spans="1:12" ht="7.5" customHeight="1">
      <c r="A36" s="3" t="s">
        <v>27</v>
      </c>
      <c r="C36" s="15">
        <v>174</v>
      </c>
      <c r="D36" s="16">
        <v>113</v>
      </c>
      <c r="E36" s="16">
        <v>81</v>
      </c>
      <c r="F36" s="17">
        <v>37</v>
      </c>
      <c r="G36" s="15">
        <v>77</v>
      </c>
      <c r="H36" s="15">
        <v>56</v>
      </c>
      <c r="I36" s="16">
        <v>30</v>
      </c>
      <c r="J36" s="17">
        <v>14</v>
      </c>
      <c r="K36" s="18">
        <v>22</v>
      </c>
      <c r="L36" s="16">
        <v>4</v>
      </c>
    </row>
    <row r="37" spans="1:12" ht="11.25">
      <c r="A37" s="3" t="s">
        <v>28</v>
      </c>
      <c r="C37" s="15">
        <f>+C36+C35</f>
        <v>668</v>
      </c>
      <c r="D37" s="16">
        <f>+D36+D35</f>
        <v>488</v>
      </c>
      <c r="E37" s="16">
        <f>+E36+E35</f>
        <v>349</v>
      </c>
      <c r="F37" s="17">
        <f>+F36+F35</f>
        <v>177</v>
      </c>
      <c r="G37" s="15">
        <f>+G36+G35</f>
        <v>639</v>
      </c>
      <c r="H37" s="16">
        <f>H35+H36</f>
        <v>384</v>
      </c>
      <c r="I37" s="16">
        <f>I35+I36</f>
        <v>225</v>
      </c>
      <c r="J37" s="17">
        <f>J35+J36</f>
        <v>95</v>
      </c>
      <c r="K37" s="18">
        <f>K35+K36</f>
        <v>227</v>
      </c>
      <c r="L37" s="16">
        <f>L35+L36</f>
        <v>135</v>
      </c>
    </row>
    <row r="38" spans="1:12" ht="11.25">
      <c r="A38" s="3" t="s">
        <v>29</v>
      </c>
      <c r="C38" s="15">
        <v>658</v>
      </c>
      <c r="D38" s="16">
        <v>487</v>
      </c>
      <c r="E38" s="16">
        <v>336</v>
      </c>
      <c r="F38" s="17">
        <v>163</v>
      </c>
      <c r="G38" s="15">
        <v>538</v>
      </c>
      <c r="H38" s="15">
        <v>426</v>
      </c>
      <c r="I38" s="16">
        <v>229</v>
      </c>
      <c r="J38" s="17">
        <v>112</v>
      </c>
      <c r="K38" s="18">
        <v>202</v>
      </c>
      <c r="L38" s="16">
        <v>72</v>
      </c>
    </row>
    <row r="39" spans="1:12" ht="11.25">
      <c r="A39" s="3" t="s">
        <v>30</v>
      </c>
      <c r="C39" s="15">
        <f>+C37-C38</f>
        <v>10</v>
      </c>
      <c r="D39" s="16">
        <f>+D37-D38</f>
        <v>1</v>
      </c>
      <c r="E39" s="16">
        <f>+E37-E38</f>
        <v>13</v>
      </c>
      <c r="F39" s="17">
        <v>15</v>
      </c>
      <c r="G39" s="15">
        <v>101</v>
      </c>
      <c r="H39" s="16">
        <f>H37-H38</f>
        <v>-42</v>
      </c>
      <c r="I39" s="16">
        <f>I37-I38</f>
        <v>-4</v>
      </c>
      <c r="J39" s="17">
        <f>J37-J38</f>
        <v>-17</v>
      </c>
      <c r="K39" s="18">
        <f>K37-K38</f>
        <v>25</v>
      </c>
      <c r="L39" s="16">
        <f>L37-L38</f>
        <v>63</v>
      </c>
    </row>
    <row r="40" spans="1:12" ht="11.25">
      <c r="A40" s="4" t="s">
        <v>31</v>
      </c>
      <c r="B40" s="4"/>
      <c r="C40" s="20">
        <f>+C39-9</f>
        <v>1</v>
      </c>
      <c r="D40" s="20">
        <v>-5</v>
      </c>
      <c r="E40" s="20">
        <v>10</v>
      </c>
      <c r="F40" s="21">
        <v>15</v>
      </c>
      <c r="G40" s="20">
        <f>+G39-118</f>
        <v>-17</v>
      </c>
      <c r="H40" s="20">
        <v>-145</v>
      </c>
      <c r="I40" s="20">
        <v>-4</v>
      </c>
      <c r="J40" s="21">
        <v>-17</v>
      </c>
      <c r="K40" s="22">
        <v>25</v>
      </c>
      <c r="L40" s="20">
        <v>63</v>
      </c>
    </row>
    <row r="41" spans="1:12" ht="11.25">
      <c r="A41" s="29" t="s">
        <v>32</v>
      </c>
      <c r="B41" s="23"/>
      <c r="C41" s="2"/>
      <c r="D41" s="15"/>
      <c r="E41" s="16"/>
      <c r="F41" s="24"/>
      <c r="G41" s="2"/>
      <c r="H41" s="2"/>
      <c r="I41" s="16"/>
      <c r="J41" s="30"/>
      <c r="K41" s="31"/>
      <c r="L41" s="2"/>
    </row>
    <row r="42" spans="1:12" ht="11.25">
      <c r="A42" s="2" t="s">
        <v>33</v>
      </c>
      <c r="B42" s="2"/>
      <c r="C42" s="16">
        <v>1723</v>
      </c>
      <c r="D42" s="16">
        <v>1575</v>
      </c>
      <c r="E42" s="16">
        <v>1643</v>
      </c>
      <c r="F42" s="17">
        <v>1214</v>
      </c>
      <c r="G42" s="16">
        <v>0</v>
      </c>
      <c r="H42" s="16">
        <v>0</v>
      </c>
      <c r="I42" s="16">
        <v>0</v>
      </c>
      <c r="J42" s="17">
        <v>0</v>
      </c>
      <c r="K42" s="18">
        <v>0</v>
      </c>
      <c r="L42" s="16">
        <v>0</v>
      </c>
    </row>
    <row r="43" spans="1:12" ht="11.25">
      <c r="A43" s="2" t="s">
        <v>34</v>
      </c>
      <c r="B43" s="2"/>
      <c r="C43" s="2">
        <v>86</v>
      </c>
      <c r="D43" s="15">
        <v>89</v>
      </c>
      <c r="E43" s="16">
        <v>89</v>
      </c>
      <c r="F43" s="17">
        <v>107</v>
      </c>
      <c r="G43" s="2">
        <v>118</v>
      </c>
      <c r="H43" s="16">
        <v>102</v>
      </c>
      <c r="I43" s="16">
        <v>0</v>
      </c>
      <c r="J43" s="17">
        <v>0</v>
      </c>
      <c r="K43" s="18">
        <v>0</v>
      </c>
      <c r="L43" s="16">
        <v>0</v>
      </c>
    </row>
    <row r="44" spans="1:12" ht="11.25">
      <c r="A44" s="2" t="s">
        <v>35</v>
      </c>
      <c r="B44" s="2"/>
      <c r="C44" s="32">
        <f aca="true" t="shared" si="9" ref="C44:I44">C42/C12</f>
        <v>0.19898371636447626</v>
      </c>
      <c r="D44" s="32">
        <f t="shared" si="9"/>
        <v>0.17885532591414943</v>
      </c>
      <c r="E44" s="32">
        <f t="shared" si="9"/>
        <v>0.18433748457309548</v>
      </c>
      <c r="F44" s="33">
        <f t="shared" si="9"/>
        <v>0.13963653094087877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3">
        <v>0</v>
      </c>
      <c r="K44" s="34">
        <v>0</v>
      </c>
      <c r="L44" s="32">
        <v>0</v>
      </c>
    </row>
    <row r="45" spans="1:12" ht="11.25">
      <c r="A45" s="2" t="s">
        <v>36</v>
      </c>
      <c r="B45" s="2"/>
      <c r="C45" s="32">
        <f>C43/C42</f>
        <v>0.04991294254207777</v>
      </c>
      <c r="D45" s="32">
        <f>D43/D42</f>
        <v>0.05650793650793651</v>
      </c>
      <c r="E45" s="32">
        <v>0</v>
      </c>
      <c r="F45" s="33">
        <v>0</v>
      </c>
      <c r="G45" s="32">
        <v>0</v>
      </c>
      <c r="H45" s="32">
        <v>0</v>
      </c>
      <c r="I45" s="32">
        <v>0</v>
      </c>
      <c r="J45" s="33">
        <v>0</v>
      </c>
      <c r="K45" s="34">
        <v>0</v>
      </c>
      <c r="L45" s="32">
        <v>0</v>
      </c>
    </row>
    <row r="46" spans="1:12" ht="11.25">
      <c r="A46" s="4" t="s">
        <v>37</v>
      </c>
      <c r="B46" s="4"/>
      <c r="C46" s="35">
        <f aca="true" t="shared" si="10" ref="C46:I46">C43/C12</f>
        <v>0.009931862801709204</v>
      </c>
      <c r="D46" s="35">
        <f t="shared" si="10"/>
        <v>0.010106745400863048</v>
      </c>
      <c r="E46" s="35">
        <f t="shared" si="10"/>
        <v>0.009985414562997869</v>
      </c>
      <c r="F46" s="36">
        <f t="shared" si="10"/>
        <v>0.012307338394294915</v>
      </c>
      <c r="G46" s="35">
        <f t="shared" si="10"/>
        <v>0.009979702300405954</v>
      </c>
      <c r="H46" s="35">
        <f t="shared" si="10"/>
        <v>0.01</v>
      </c>
      <c r="I46" s="35">
        <f t="shared" si="10"/>
        <v>0</v>
      </c>
      <c r="J46" s="36">
        <v>0</v>
      </c>
      <c r="K46" s="37">
        <v>0</v>
      </c>
      <c r="L46" s="35">
        <v>0</v>
      </c>
    </row>
    <row r="47" spans="1:12" ht="11.25">
      <c r="A47" s="9" t="s">
        <v>38</v>
      </c>
      <c r="E47" s="16"/>
      <c r="F47" s="24"/>
      <c r="G47" s="23"/>
      <c r="H47" s="23"/>
      <c r="I47" s="23"/>
      <c r="J47" s="30"/>
      <c r="K47" s="31"/>
      <c r="L47" s="2"/>
    </row>
    <row r="48" spans="1:12" ht="11.25">
      <c r="A48" s="3" t="s">
        <v>39</v>
      </c>
      <c r="C48" s="32">
        <f>+C25/C12</f>
        <v>0.3555837856565423</v>
      </c>
      <c r="D48" s="32">
        <f>+D25/D12</f>
        <v>0.2921871451283216</v>
      </c>
      <c r="E48" s="32">
        <f>+E25/E12</f>
        <v>0.29036239201166836</v>
      </c>
      <c r="F48" s="33">
        <f aca="true" t="shared" si="11" ref="F48:L48">F25/F12</f>
        <v>0.2982516678168852</v>
      </c>
      <c r="G48" s="32">
        <f t="shared" si="11"/>
        <v>0.21803112313937753</v>
      </c>
      <c r="H48" s="32">
        <f t="shared" si="11"/>
        <v>0.24019607843137256</v>
      </c>
      <c r="I48" s="32">
        <f t="shared" si="11"/>
        <v>0.2808672086720867</v>
      </c>
      <c r="J48" s="33">
        <f t="shared" si="11"/>
        <v>0.33611364524957643</v>
      </c>
      <c r="K48" s="34">
        <f t="shared" si="11"/>
        <v>0.47352756892230574</v>
      </c>
      <c r="L48" s="32">
        <f t="shared" si="11"/>
        <v>0.49023374959974386</v>
      </c>
    </row>
    <row r="49" spans="1:12" ht="11.25">
      <c r="A49" s="4" t="s">
        <v>40</v>
      </c>
      <c r="B49" s="4"/>
      <c r="C49" s="35">
        <f aca="true" t="shared" si="12" ref="C49:L49">C25/(C12+C15)</f>
        <v>0.3143119640669661</v>
      </c>
      <c r="D49" s="35">
        <f t="shared" si="12"/>
        <v>0.20404440919904837</v>
      </c>
      <c r="E49" s="35">
        <f t="shared" si="12"/>
        <v>0.20904684975767368</v>
      </c>
      <c r="F49" s="36">
        <f t="shared" si="12"/>
        <v>0.22536068138362594</v>
      </c>
      <c r="G49" s="35">
        <f t="shared" si="12"/>
        <v>0.1936162223056703</v>
      </c>
      <c r="H49" s="35">
        <f t="shared" si="12"/>
        <v>0.18250893921334924</v>
      </c>
      <c r="I49" s="35">
        <f t="shared" si="12"/>
        <v>0.2125512715340443</v>
      </c>
      <c r="J49" s="36">
        <f t="shared" si="12"/>
        <v>0.242227857612473</v>
      </c>
      <c r="K49" s="37">
        <f t="shared" si="12"/>
        <v>0.3157509922707332</v>
      </c>
      <c r="L49" s="35">
        <f t="shared" si="12"/>
        <v>0.48121955052648124</v>
      </c>
    </row>
    <row r="50" spans="1:12" ht="11.25">
      <c r="A50" s="9" t="s">
        <v>41</v>
      </c>
      <c r="C50" s="16"/>
      <c r="D50" s="16"/>
      <c r="E50" s="16"/>
      <c r="F50" s="24"/>
      <c r="I50" s="2"/>
      <c r="J50" s="24"/>
      <c r="K50" s="28"/>
      <c r="L50" s="2"/>
    </row>
    <row r="51" spans="1:12" ht="11.25">
      <c r="A51" s="3" t="s">
        <v>42</v>
      </c>
      <c r="C51" s="32">
        <f aca="true" t="shared" si="13" ref="C51:L51">C11/C16</f>
        <v>0.1055005638391179</v>
      </c>
      <c r="D51" s="32">
        <f t="shared" si="13"/>
        <v>0.048133901652978484</v>
      </c>
      <c r="E51" s="32">
        <f t="shared" si="13"/>
        <v>0.025950448526270823</v>
      </c>
      <c r="F51" s="38">
        <f t="shared" si="13"/>
        <v>0.049186602870813396</v>
      </c>
      <c r="G51" s="39">
        <f t="shared" si="13"/>
        <v>0.0026538823730844962</v>
      </c>
      <c r="H51" s="39">
        <f t="shared" si="13"/>
        <v>0.06495551531375482</v>
      </c>
      <c r="I51" s="39">
        <f t="shared" si="13"/>
        <v>0.02893860946745562</v>
      </c>
      <c r="J51" s="33">
        <f t="shared" si="13"/>
        <v>0.04577540106951872</v>
      </c>
      <c r="K51" s="34">
        <f t="shared" si="13"/>
        <v>0.0374042927074181</v>
      </c>
      <c r="L51" s="32">
        <f t="shared" si="13"/>
        <v>0.013481980814104226</v>
      </c>
    </row>
    <row r="52" spans="1:12" ht="11.25">
      <c r="A52" s="3" t="s">
        <v>43</v>
      </c>
      <c r="C52" s="32">
        <f aca="true" t="shared" si="14" ref="C52:L52">C11/C10</f>
        <v>0.07242387751591262</v>
      </c>
      <c r="D52" s="32">
        <f t="shared" si="14"/>
        <v>0.032468443197755964</v>
      </c>
      <c r="E52" s="32">
        <f t="shared" si="14"/>
        <v>0.01760741975219187</v>
      </c>
      <c r="F52" s="38">
        <f t="shared" si="14"/>
        <v>0.038812957789020615</v>
      </c>
      <c r="G52" s="39">
        <f t="shared" si="14"/>
        <v>0.0021410318392154153</v>
      </c>
      <c r="H52" s="39">
        <f t="shared" si="14"/>
        <v>0.05346380662303156</v>
      </c>
      <c r="I52" s="39">
        <f t="shared" si="14"/>
        <v>0.023210975157582497</v>
      </c>
      <c r="J52" s="33">
        <f t="shared" si="14"/>
        <v>0.03543633051829773</v>
      </c>
      <c r="K52" s="34">
        <f t="shared" si="14"/>
        <v>0.026460664180429763</v>
      </c>
      <c r="L52" s="32">
        <f t="shared" si="14"/>
        <v>0.007414801083701697</v>
      </c>
    </row>
    <row r="53" spans="1:12" ht="11.25">
      <c r="A53" s="4" t="s">
        <v>44</v>
      </c>
      <c r="B53" s="4"/>
      <c r="C53" s="35">
        <f aca="true" t="shared" si="15" ref="C53:L53">(C11+C15)/C16</f>
        <v>0.2479639142964541</v>
      </c>
      <c r="D53" s="35">
        <f t="shared" si="15"/>
        <v>0.4436012059465641</v>
      </c>
      <c r="E53" s="35">
        <f t="shared" si="15"/>
        <v>0.3961982058949167</v>
      </c>
      <c r="F53" s="40">
        <f t="shared" si="15"/>
        <v>0.3182775119617225</v>
      </c>
      <c r="G53" s="41">
        <f t="shared" si="15"/>
        <v>0.13029706360756785</v>
      </c>
      <c r="H53" s="41">
        <f t="shared" si="15"/>
        <v>0.31879379576411304</v>
      </c>
      <c r="I53" s="41">
        <f t="shared" si="15"/>
        <v>0.3030695266272189</v>
      </c>
      <c r="J53" s="36">
        <f t="shared" si="15"/>
        <v>0.3638502673796791</v>
      </c>
      <c r="K53" s="37">
        <f t="shared" si="15"/>
        <v>0.4378059495418602</v>
      </c>
      <c r="L53" s="35">
        <f t="shared" si="15"/>
        <v>0.043816437645838736</v>
      </c>
    </row>
    <row r="54" spans="1:12" ht="11.25">
      <c r="A54" s="9" t="s">
        <v>45</v>
      </c>
      <c r="D54" s="16"/>
      <c r="E54" s="16"/>
      <c r="F54" s="24"/>
      <c r="G54" s="42"/>
      <c r="I54" s="2"/>
      <c r="J54" s="24"/>
      <c r="K54" s="31"/>
      <c r="L54" s="2"/>
    </row>
    <row r="55" spans="1:14" ht="11.25">
      <c r="A55" s="3" t="s">
        <v>46</v>
      </c>
      <c r="B55" s="2"/>
      <c r="C55" s="43">
        <f>C40/C28</f>
        <v>8.653887759075765E-05</v>
      </c>
      <c r="D55" s="32">
        <f>(D40/0.75)/D28</f>
        <v>-0.0005121507771888044</v>
      </c>
      <c r="E55" s="32">
        <f>(E40/0.5)/E28</f>
        <v>0.001628001628001628</v>
      </c>
      <c r="F55" s="33">
        <f>((F40)/0.25)/F28</f>
        <v>0.00541687356114296</v>
      </c>
      <c r="G55" s="43">
        <f>G40/G28</f>
        <v>-0.0014854296823801827</v>
      </c>
      <c r="H55" s="43">
        <f>(H40/0.75)/H28</f>
        <v>-0.01954144977342026</v>
      </c>
      <c r="I55" s="44">
        <f>(I40/0.5)/I28</f>
        <v>-0.0013125512715340443</v>
      </c>
      <c r="J55" s="44">
        <f>((J40)/0.25)/J28</f>
        <v>-0.012773551235089697</v>
      </c>
      <c r="K55" s="45">
        <f>K40/K28</f>
        <v>0.003137353328731882</v>
      </c>
      <c r="L55" s="46" t="s">
        <v>47</v>
      </c>
      <c r="M55" s="43"/>
      <c r="N55" s="32"/>
    </row>
    <row r="56" spans="1:14" ht="11.25">
      <c r="A56" s="3" t="s">
        <v>48</v>
      </c>
      <c r="B56" s="2"/>
      <c r="C56" s="43">
        <f>C40/C27</f>
        <v>7.661367554108408E-05</v>
      </c>
      <c r="D56" s="32">
        <f>(D40/0.75)/D27</f>
        <v>-0.00044906986404409866</v>
      </c>
      <c r="E56" s="32">
        <f>(E40/0.5)/E27</f>
        <v>0.0014659532360917686</v>
      </c>
      <c r="F56" s="33">
        <f>((F40)/0.25)/F27</f>
        <v>0.004739149322696576</v>
      </c>
      <c r="G56" s="43">
        <f>G40/G27</f>
        <v>-0.0013208500058272793</v>
      </c>
      <c r="H56" s="43">
        <f>(H40/0.75)/H27</f>
        <v>-0.017228063922057862</v>
      </c>
      <c r="I56" s="44">
        <f>(I40/0.5)/I27</f>
        <v>-0.0011865035224323322</v>
      </c>
      <c r="J56" s="44">
        <f>((J40)/0.25)/J27</f>
        <v>-0.011260142407683391</v>
      </c>
      <c r="K56" s="45">
        <f>K40/K27</f>
        <v>0.0027359781121751026</v>
      </c>
      <c r="L56" s="46" t="s">
        <v>47</v>
      </c>
      <c r="M56" s="43"/>
      <c r="N56" s="32"/>
    </row>
    <row r="57" spans="1:14" ht="11.25">
      <c r="A57" s="3" t="s">
        <v>49</v>
      </c>
      <c r="B57" s="2"/>
      <c r="C57" s="43">
        <f>+C40/C31</f>
        <v>0.00035354428142124803</v>
      </c>
      <c r="D57" s="32">
        <f>(D40/0.75)/D31</f>
        <v>-0.0026544561682925213</v>
      </c>
      <c r="E57" s="32">
        <f>(E40/0.5)/E31</f>
        <v>0.007723498744931454</v>
      </c>
      <c r="F57" s="33">
        <f>((F40)/0.25)/F31</f>
        <v>0.02320185614849188</v>
      </c>
      <c r="G57" s="43">
        <f>+G40/G31</f>
        <v>-0.006070344581324764</v>
      </c>
      <c r="H57" s="43">
        <f>(H40/0.75)/H31</f>
        <v>-0.07014997581035318</v>
      </c>
      <c r="I57" s="44">
        <f>(I40/0.5)/I31</f>
        <v>-0.0061752219220378235</v>
      </c>
      <c r="J57" s="44">
        <f>((J40)/0.25)/J31</f>
        <v>-0.05273361768127181</v>
      </c>
      <c r="K57" s="45">
        <f>+K40/K31</f>
        <v>0.008216926869350863</v>
      </c>
      <c r="L57" s="46" t="s">
        <v>47</v>
      </c>
      <c r="M57" s="43"/>
      <c r="N57" s="32"/>
    </row>
    <row r="58" spans="1:14" ht="11.25">
      <c r="A58" s="3" t="s">
        <v>50</v>
      </c>
      <c r="B58" s="2"/>
      <c r="C58" s="43">
        <f>C33/C28</f>
        <v>0.10107740902600493</v>
      </c>
      <c r="D58" s="32">
        <f>(D33/0.75)/D28</f>
        <v>0.09013853678522957</v>
      </c>
      <c r="E58" s="32">
        <f>(E33/0.5)/E28</f>
        <v>0.0984940984940985</v>
      </c>
      <c r="F58" s="33">
        <f>((F33)/0.25)/F28</f>
        <v>0.11411546968807837</v>
      </c>
      <c r="G58" s="43">
        <f>G33/G28</f>
        <v>0.13342653676438465</v>
      </c>
      <c r="H58" s="43">
        <f>(H33/0.75)/H28</f>
        <v>0.13126463502973335</v>
      </c>
      <c r="I58" s="44">
        <f>(I33/0.5)/I28</f>
        <v>0.19163248564397048</v>
      </c>
      <c r="J58" s="44">
        <f>((J33)/0.25)/J28</f>
        <v>0.19235465389311543</v>
      </c>
      <c r="K58" s="45">
        <f>K33/K28</f>
        <v>0.05120160632490431</v>
      </c>
      <c r="L58" s="46" t="s">
        <v>47</v>
      </c>
      <c r="M58" s="43"/>
      <c r="N58" s="32"/>
    </row>
    <row r="59" spans="1:14" ht="11.25">
      <c r="A59" s="3" t="s">
        <v>51</v>
      </c>
      <c r="B59" s="2"/>
      <c r="C59" s="43">
        <f>C34/C28</f>
        <v>0.058327203496170654</v>
      </c>
      <c r="D59" s="32">
        <f>(D34/0.75)/D28</f>
        <v>0.05172722849606925</v>
      </c>
      <c r="E59" s="32">
        <f>(E34/0.5)/E28</f>
        <v>0.05486365486365486</v>
      </c>
      <c r="F59" s="33">
        <f>((F34)/0.25)/F28</f>
        <v>0.06355798311741073</v>
      </c>
      <c r="G59" s="43">
        <f>G34/G28</f>
        <v>0.08431997902922801</v>
      </c>
      <c r="H59" s="43">
        <f>(H34/0.75)/H28</f>
        <v>0.08706052795606543</v>
      </c>
      <c r="I59" s="44">
        <f>(I34/0.5)/I28</f>
        <v>0.1276456111566858</v>
      </c>
      <c r="J59" s="44">
        <f>((J34)/0.25)/J28</f>
        <v>0.13149243918474687</v>
      </c>
      <c r="K59" s="45">
        <f>K34/K28</f>
        <v>0.02547530902930288</v>
      </c>
      <c r="L59" s="46" t="s">
        <v>47</v>
      </c>
      <c r="M59" s="43"/>
      <c r="N59" s="32"/>
    </row>
    <row r="60" spans="1:14" ht="11.25">
      <c r="A60" s="3" t="s">
        <v>52</v>
      </c>
      <c r="B60" s="2"/>
      <c r="C60" s="43">
        <f>C35/C28</f>
        <v>0.04275020552983428</v>
      </c>
      <c r="D60" s="32">
        <f>(D35/0.75)/D28</f>
        <v>0.038411308289160326</v>
      </c>
      <c r="E60" s="32">
        <f>(E35/0.5)/E28</f>
        <v>0.04363044363044363</v>
      </c>
      <c r="F60" s="33">
        <f>((F35)/0.25)/F28</f>
        <v>0.05055748657066763</v>
      </c>
      <c r="G60" s="43">
        <f>G35/G28</f>
        <v>0.049106557735156625</v>
      </c>
      <c r="H60" s="43">
        <f>(H35/0.75)/H28</f>
        <v>0.0442041070736679</v>
      </c>
      <c r="I60" s="44">
        <f>(I35/0.5)/I28</f>
        <v>0.06398687448728466</v>
      </c>
      <c r="J60" s="44">
        <f>((J35)/0.25)/J28</f>
        <v>0.060862214708368556</v>
      </c>
      <c r="K60" s="45">
        <f>K35/K28</f>
        <v>0.02572629729560143</v>
      </c>
      <c r="L60" s="46" t="s">
        <v>47</v>
      </c>
      <c r="M60" s="43"/>
      <c r="N60" s="32"/>
    </row>
    <row r="61" spans="1:14" ht="11.25">
      <c r="A61" s="3" t="s">
        <v>53</v>
      </c>
      <c r="B61" s="2"/>
      <c r="C61" s="43">
        <f>C38/C37</f>
        <v>0.9850299401197605</v>
      </c>
      <c r="D61" s="32">
        <f>(D38/0.75)/(D37/0.75)</f>
        <v>0.9979508196721313</v>
      </c>
      <c r="E61" s="32">
        <f>(E38/0.5)/(E37/0.5)</f>
        <v>0.9627507163323782</v>
      </c>
      <c r="F61" s="33">
        <f>(F38/0.25)/(F37/0.25)</f>
        <v>0.9209039548022598</v>
      </c>
      <c r="G61" s="43">
        <f>G38/G37</f>
        <v>0.8419405320813772</v>
      </c>
      <c r="H61" s="43">
        <f>(H38/0.75)/(H37/0.75)</f>
        <v>1.109375</v>
      </c>
      <c r="I61" s="44">
        <f>(I38/0.5)/(I37/0.5)</f>
        <v>1.0177777777777777</v>
      </c>
      <c r="J61" s="44">
        <f>(J38/0.25)/(J37/0.25)</f>
        <v>1.1789473684210525</v>
      </c>
      <c r="K61" s="45">
        <f>K38/K37</f>
        <v>0.8898678414096917</v>
      </c>
      <c r="L61" s="43">
        <f>(L38/0.75)/(L37/0.75)</f>
        <v>0.5333333333333333</v>
      </c>
      <c r="M61" s="43"/>
      <c r="N61" s="32"/>
    </row>
    <row r="62" spans="1:14" ht="11.25">
      <c r="A62" s="4" t="s">
        <v>54</v>
      </c>
      <c r="B62" s="4"/>
      <c r="C62" s="47">
        <f>C36/C28</f>
        <v>0.01505776470079183</v>
      </c>
      <c r="D62" s="35">
        <f>(D36/0.75)/D28</f>
        <v>0.011574607564466979</v>
      </c>
      <c r="E62" s="35">
        <f>(E36/0.5)/E28</f>
        <v>0.013186813186813187</v>
      </c>
      <c r="F62" s="36">
        <f>(F36/0.25)/F28</f>
        <v>0.013361621450819303</v>
      </c>
      <c r="G62" s="47">
        <f>G36/G28</f>
        <v>0.0067281226790161216</v>
      </c>
      <c r="H62" s="47">
        <f>(H36/0.75)/H28</f>
        <v>0.007547042671114032</v>
      </c>
      <c r="I62" s="35">
        <f>(I36/0.5)/I28</f>
        <v>0.009844134536505332</v>
      </c>
      <c r="J62" s="35">
        <f>(J36/0.25)/J28</f>
        <v>0.01051939513477975</v>
      </c>
      <c r="K62" s="48">
        <f>K36/K28</f>
        <v>0.002760870929284056</v>
      </c>
      <c r="L62" s="49" t="s">
        <v>47</v>
      </c>
      <c r="M62" s="43"/>
      <c r="N62" s="32"/>
    </row>
    <row r="63" spans="1:12" ht="11.25">
      <c r="A63" s="9" t="s">
        <v>55</v>
      </c>
      <c r="E63" s="16"/>
      <c r="F63" s="24"/>
      <c r="I63" s="2"/>
      <c r="J63" s="24"/>
      <c r="K63" s="28"/>
      <c r="L63" s="2"/>
    </row>
    <row r="64" spans="1:12" ht="11.25">
      <c r="A64" s="3" t="s">
        <v>56</v>
      </c>
      <c r="C64" s="15">
        <v>2</v>
      </c>
      <c r="D64" s="15">
        <v>2</v>
      </c>
      <c r="E64" s="16">
        <v>3</v>
      </c>
      <c r="F64" s="24">
        <v>3</v>
      </c>
      <c r="G64" s="3">
        <v>3</v>
      </c>
      <c r="H64" s="15">
        <v>3</v>
      </c>
      <c r="I64" s="16">
        <v>3</v>
      </c>
      <c r="J64" s="17">
        <v>2</v>
      </c>
      <c r="K64" s="18">
        <v>2</v>
      </c>
      <c r="L64" s="16">
        <v>2</v>
      </c>
    </row>
    <row r="65" spans="1:12" ht="11.25">
      <c r="A65" s="3" t="s">
        <v>57</v>
      </c>
      <c r="C65" s="15">
        <v>1</v>
      </c>
      <c r="D65" s="15">
        <v>1</v>
      </c>
      <c r="E65" s="16">
        <v>1</v>
      </c>
      <c r="F65" s="24">
        <v>1</v>
      </c>
      <c r="G65" s="3">
        <v>1</v>
      </c>
      <c r="H65" s="15">
        <v>1</v>
      </c>
      <c r="I65" s="16">
        <v>1</v>
      </c>
      <c r="J65" s="17">
        <v>1</v>
      </c>
      <c r="K65" s="18">
        <v>1</v>
      </c>
      <c r="L65" s="16">
        <v>1</v>
      </c>
    </row>
    <row r="66" spans="1:12" ht="11.25">
      <c r="A66" s="3" t="s">
        <v>58</v>
      </c>
      <c r="C66" s="16">
        <f aca="true" t="shared" si="16" ref="C66:L66">C12/C64</f>
        <v>4329.5</v>
      </c>
      <c r="D66" s="16">
        <f t="shared" si="16"/>
        <v>4403</v>
      </c>
      <c r="E66" s="16">
        <f t="shared" si="16"/>
        <v>2971</v>
      </c>
      <c r="F66" s="17">
        <f t="shared" si="16"/>
        <v>2898</v>
      </c>
      <c r="G66" s="16">
        <f t="shared" si="16"/>
        <v>3941.3333333333335</v>
      </c>
      <c r="H66" s="16">
        <f t="shared" si="16"/>
        <v>3400</v>
      </c>
      <c r="I66" s="16">
        <f t="shared" si="16"/>
        <v>3075</v>
      </c>
      <c r="J66" s="17">
        <f t="shared" si="16"/>
        <v>3836.5</v>
      </c>
      <c r="K66" s="18">
        <f t="shared" si="16"/>
        <v>3192</v>
      </c>
      <c r="L66" s="16">
        <f t="shared" si="16"/>
        <v>3123</v>
      </c>
    </row>
    <row r="67" spans="1:12" ht="11.25">
      <c r="A67" s="3" t="s">
        <v>59</v>
      </c>
      <c r="C67" s="16">
        <f aca="true" t="shared" si="17" ref="C67:L67">+C16/C64</f>
        <v>3990.5</v>
      </c>
      <c r="D67" s="16">
        <f t="shared" si="17"/>
        <v>4809.5</v>
      </c>
      <c r="E67" s="16">
        <f t="shared" si="17"/>
        <v>3121.3333333333335</v>
      </c>
      <c r="F67" s="17">
        <f t="shared" si="17"/>
        <v>3483.3333333333335</v>
      </c>
      <c r="G67" s="16">
        <f t="shared" si="17"/>
        <v>3893.6666666666665</v>
      </c>
      <c r="H67" s="16">
        <f t="shared" si="17"/>
        <v>4233.666666666667</v>
      </c>
      <c r="I67" s="16">
        <f t="shared" si="17"/>
        <v>3605.3333333333335</v>
      </c>
      <c r="J67" s="17">
        <f t="shared" si="17"/>
        <v>4675</v>
      </c>
      <c r="K67" s="18">
        <f t="shared" si="17"/>
        <v>3983.5</v>
      </c>
      <c r="L67" s="16">
        <f t="shared" si="17"/>
        <v>1928.5</v>
      </c>
    </row>
    <row r="68" spans="1:12" ht="11.25">
      <c r="A68" s="4" t="s">
        <v>60</v>
      </c>
      <c r="B68" s="4"/>
      <c r="C68" s="20">
        <f aca="true" t="shared" si="18" ref="C68:L68">+C40/C64</f>
        <v>0.5</v>
      </c>
      <c r="D68" s="20">
        <f t="shared" si="18"/>
        <v>-2.5</v>
      </c>
      <c r="E68" s="20">
        <f t="shared" si="18"/>
        <v>3.3333333333333335</v>
      </c>
      <c r="F68" s="21">
        <f t="shared" si="18"/>
        <v>5</v>
      </c>
      <c r="G68" s="20">
        <f t="shared" si="18"/>
        <v>-5.666666666666667</v>
      </c>
      <c r="H68" s="20">
        <f t="shared" si="18"/>
        <v>-48.333333333333336</v>
      </c>
      <c r="I68" s="20">
        <f t="shared" si="18"/>
        <v>-1.3333333333333333</v>
      </c>
      <c r="J68" s="21">
        <f t="shared" si="18"/>
        <v>-8.5</v>
      </c>
      <c r="K68" s="22">
        <f t="shared" si="18"/>
        <v>12.5</v>
      </c>
      <c r="L68" s="20">
        <f t="shared" si="18"/>
        <v>31.5</v>
      </c>
    </row>
    <row r="69" spans="1:12" ht="11.25">
      <c r="A69" s="9" t="s">
        <v>61</v>
      </c>
      <c r="B69" s="23"/>
      <c r="C69" s="2"/>
      <c r="E69" s="16"/>
      <c r="F69" s="24"/>
      <c r="G69" s="2"/>
      <c r="H69" s="2"/>
      <c r="I69" s="2"/>
      <c r="J69" s="30"/>
      <c r="K69" s="31"/>
      <c r="L69" s="2"/>
    </row>
    <row r="70" spans="1:12" ht="11.25">
      <c r="A70" s="3" t="s">
        <v>62</v>
      </c>
      <c r="B70" s="2"/>
      <c r="C70" s="32">
        <f>(C10/G10)-1</f>
        <v>-0.19704399475101875</v>
      </c>
      <c r="D70" s="32">
        <f>(D10/H10)-1</f>
        <v>-0.07588620309766059</v>
      </c>
      <c r="E70" s="32">
        <f>(E10/I10)-1</f>
        <v>0.02343344456803864</v>
      </c>
      <c r="F70" s="33">
        <f>F10/J10-1</f>
        <v>0.09645636694817017</v>
      </c>
      <c r="G70" s="32">
        <f>G10/K10-1</f>
        <v>0.2856508613034985</v>
      </c>
      <c r="H70" s="32">
        <f>H10/L10-1</f>
        <v>1.2003422215884787</v>
      </c>
      <c r="I70" s="32">
        <v>0</v>
      </c>
      <c r="J70" s="33">
        <v>0</v>
      </c>
      <c r="K70" s="34">
        <f>SUM(K71:K72)</f>
        <v>0</v>
      </c>
      <c r="L70" s="50" t="s">
        <v>21</v>
      </c>
    </row>
    <row r="71" spans="1:12" ht="11.25">
      <c r="A71" s="3" t="s">
        <v>63</v>
      </c>
      <c r="B71" s="2"/>
      <c r="C71" s="32">
        <f aca="true" t="shared" si="19" ref="C71:J71">SUM(C72:C73)</f>
        <v>-0.2676759133964818</v>
      </c>
      <c r="D71" s="32">
        <f t="shared" si="19"/>
        <v>-0.13666666666666671</v>
      </c>
      <c r="E71" s="32">
        <f t="shared" si="19"/>
        <v>-0.03382113821138211</v>
      </c>
      <c r="F71" s="33">
        <f t="shared" si="19"/>
        <v>0.13306399061644725</v>
      </c>
      <c r="G71" s="32">
        <f t="shared" si="19"/>
        <v>0.8521303258145363</v>
      </c>
      <c r="H71" s="32">
        <f t="shared" si="19"/>
        <v>0.6330451488952931</v>
      </c>
      <c r="I71" s="32">
        <f t="shared" si="19"/>
        <v>0</v>
      </c>
      <c r="J71" s="33">
        <f t="shared" si="19"/>
        <v>0</v>
      </c>
      <c r="K71" s="34">
        <f>SUM(K72:K73)</f>
        <v>0</v>
      </c>
      <c r="L71" s="50" t="s">
        <v>21</v>
      </c>
    </row>
    <row r="72" spans="2:12" ht="11.25">
      <c r="B72" s="2" t="s">
        <v>12</v>
      </c>
      <c r="C72" s="32">
        <v>0</v>
      </c>
      <c r="D72" s="32">
        <v>0</v>
      </c>
      <c r="E72" s="32">
        <v>0</v>
      </c>
      <c r="F72" s="33">
        <v>0</v>
      </c>
      <c r="G72" s="32">
        <v>0</v>
      </c>
      <c r="H72" s="32">
        <v>0</v>
      </c>
      <c r="I72" s="32">
        <v>0</v>
      </c>
      <c r="J72" s="33">
        <v>0</v>
      </c>
      <c r="K72" s="34">
        <v>0</v>
      </c>
      <c r="L72" s="50" t="s">
        <v>21</v>
      </c>
    </row>
    <row r="73" spans="2:12" ht="11.25">
      <c r="B73" s="2" t="s">
        <v>13</v>
      </c>
      <c r="C73" s="32">
        <f aca="true" t="shared" si="20" ref="C73:H73">C14/G14-1</f>
        <v>-0.2676759133964818</v>
      </c>
      <c r="D73" s="32">
        <f t="shared" si="20"/>
        <v>-0.13666666666666671</v>
      </c>
      <c r="E73" s="32">
        <f t="shared" si="20"/>
        <v>-0.03382113821138211</v>
      </c>
      <c r="F73" s="33">
        <f t="shared" si="20"/>
        <v>0.13306399061644725</v>
      </c>
      <c r="G73" s="32">
        <f t="shared" si="20"/>
        <v>0.8521303258145363</v>
      </c>
      <c r="H73" s="32">
        <f t="shared" si="20"/>
        <v>0.6330451488952931</v>
      </c>
      <c r="I73" s="32">
        <v>0</v>
      </c>
      <c r="J73" s="33">
        <v>0</v>
      </c>
      <c r="K73" s="34">
        <v>0</v>
      </c>
      <c r="L73" s="50" t="s">
        <v>21</v>
      </c>
    </row>
    <row r="74" spans="1:12" ht="11.25">
      <c r="A74" s="3" t="s">
        <v>64</v>
      </c>
      <c r="B74" s="2"/>
      <c r="C74" s="32">
        <f>(C16/G16)-1</f>
        <v>-0.31675370259395597</v>
      </c>
      <c r="D74" s="32">
        <f>(D16/H16)-1</f>
        <v>-0.24265805842059684</v>
      </c>
      <c r="E74" s="32">
        <f>(E16/I16)-1</f>
        <v>-0.13424556213017746</v>
      </c>
      <c r="F74" s="33">
        <f aca="true" t="shared" si="21" ref="F74:K74">SUM(F75:F76)</f>
        <v>0.11764705882352944</v>
      </c>
      <c r="G74" s="32">
        <f t="shared" si="21"/>
        <v>0.4661729634743317</v>
      </c>
      <c r="H74" s="32">
        <f t="shared" si="21"/>
        <v>2.292973813844957</v>
      </c>
      <c r="I74" s="32">
        <f t="shared" si="21"/>
        <v>0</v>
      </c>
      <c r="J74" s="33">
        <f t="shared" si="21"/>
        <v>0</v>
      </c>
      <c r="K74" s="34">
        <f t="shared" si="21"/>
        <v>0</v>
      </c>
      <c r="L74" s="50" t="s">
        <v>21</v>
      </c>
    </row>
    <row r="75" spans="2:12" ht="11.25">
      <c r="B75" s="2" t="s">
        <v>12</v>
      </c>
      <c r="C75" s="32">
        <v>0</v>
      </c>
      <c r="D75" s="32">
        <v>0</v>
      </c>
      <c r="E75" s="32">
        <v>0</v>
      </c>
      <c r="F75" s="33">
        <v>0</v>
      </c>
      <c r="G75" s="32">
        <v>0</v>
      </c>
      <c r="H75" s="32">
        <v>0</v>
      </c>
      <c r="I75" s="32">
        <v>0</v>
      </c>
      <c r="J75" s="33">
        <v>0</v>
      </c>
      <c r="K75" s="34">
        <v>0</v>
      </c>
      <c r="L75" s="50" t="s">
        <v>21</v>
      </c>
    </row>
    <row r="76" spans="2:12" ht="11.25">
      <c r="B76" s="2" t="s">
        <v>13</v>
      </c>
      <c r="C76" s="32">
        <f>(C21/G21)-1</f>
        <v>-0.31675370259395597</v>
      </c>
      <c r="D76" s="32">
        <f>(D21/H21)-1</f>
        <v>-0.24265805842059684</v>
      </c>
      <c r="E76" s="32">
        <f>(E21/I21)-1</f>
        <v>-0.13424556213017746</v>
      </c>
      <c r="F76" s="33">
        <f>F21/J21-1</f>
        <v>0.11764705882352944</v>
      </c>
      <c r="G76" s="32">
        <f>G21/K21-1</f>
        <v>0.4661729634743317</v>
      </c>
      <c r="H76" s="32">
        <f>H21/L21-1</f>
        <v>2.292973813844957</v>
      </c>
      <c r="I76" s="32">
        <v>0</v>
      </c>
      <c r="J76" s="33">
        <v>0</v>
      </c>
      <c r="K76" s="34">
        <v>0</v>
      </c>
      <c r="L76" s="50" t="s">
        <v>21</v>
      </c>
    </row>
    <row r="77" spans="1:12" ht="11.25">
      <c r="A77" s="3" t="s">
        <v>65</v>
      </c>
      <c r="B77" s="2"/>
      <c r="C77" s="32">
        <f>(C25/G25)-1</f>
        <v>0.1943366951124903</v>
      </c>
      <c r="D77" s="32">
        <f>(D25/H25)-1</f>
        <v>0.050204081632653</v>
      </c>
      <c r="E77" s="32">
        <f>(E25/I25)-1</f>
        <v>-0.0011578541103820505</v>
      </c>
      <c r="F77" s="33">
        <f>F25/J25-1</f>
        <v>0.0054284606436603156</v>
      </c>
      <c r="G77" s="32">
        <f>G25/K25-1</f>
        <v>-0.1472047634799868</v>
      </c>
      <c r="H77" s="32">
        <f>H25/L25-1</f>
        <v>-0.1998693664271718</v>
      </c>
      <c r="I77" s="32">
        <v>0</v>
      </c>
      <c r="J77" s="33">
        <v>0</v>
      </c>
      <c r="K77" s="34">
        <v>0</v>
      </c>
      <c r="L77" s="50" t="s">
        <v>21</v>
      </c>
    </row>
    <row r="78" spans="1:12" ht="11.25">
      <c r="A78" s="4" t="s">
        <v>66</v>
      </c>
      <c r="B78" s="4"/>
      <c r="C78" s="35">
        <f>(C40/G40)-1</f>
        <v>-1.0588235294117647</v>
      </c>
      <c r="D78" s="35">
        <f>(D40/H40)-1</f>
        <v>-0.9655172413793104</v>
      </c>
      <c r="E78" s="35">
        <f>(E40/I40)-1</f>
        <v>-3.5</v>
      </c>
      <c r="F78" s="36">
        <f>F40/J40-1</f>
        <v>-1.8823529411764706</v>
      </c>
      <c r="G78" s="35">
        <f>G40/K40-1</f>
        <v>-1.6800000000000002</v>
      </c>
      <c r="H78" s="35">
        <f>H40/L40-1</f>
        <v>-3.3015873015873014</v>
      </c>
      <c r="I78" s="35">
        <v>0</v>
      </c>
      <c r="J78" s="36">
        <v>0</v>
      </c>
      <c r="K78" s="37">
        <v>0</v>
      </c>
      <c r="L78" s="51" t="s">
        <v>21</v>
      </c>
    </row>
  </sheetData>
  <sheetProtection/>
  <mergeCells count="3">
    <mergeCell ref="K7:L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2017-06-16T17:21:16Z</dcterms:created>
  <dcterms:modified xsi:type="dcterms:W3CDTF">2017-06-16T17:21:19Z</dcterms:modified>
  <cp:category/>
  <cp:version/>
  <cp:contentType/>
  <cp:contentStatus/>
</cp:coreProperties>
</file>