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Wall Street" sheetId="1" r:id="rId1"/>
  </sheets>
  <definedNames/>
  <calcPr fullCalcOnLoad="1"/>
</workbook>
</file>

<file path=xl/sharedStrings.xml><?xml version="1.0" encoding="utf-8"?>
<sst xmlns="http://schemas.openxmlformats.org/spreadsheetml/2006/main" count="187" uniqueCount="73">
  <si>
    <t>CUADRO No 18-7</t>
  </si>
  <si>
    <t>WALL STREET BANK</t>
  </si>
  <si>
    <t>ESTADISTICA FINANCIERA. TRIMESTRES  2000, 2001 Y 2002</t>
  </si>
  <si>
    <t>(En miles de balboas)</t>
  </si>
  <si>
    <t>Año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</si>
  <si>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</si>
  <si>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</si>
  <si>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</si>
  <si>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</si>
  <si>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</si>
  <si>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</si>
  <si>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</si>
  <si>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</si>
  <si>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No operaba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</si>
  <si>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</si>
  <si>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</si>
  <si>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</si>
  <si>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</si>
  <si>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</si>
  <si>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</si>
  <si>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</si>
  <si>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</si>
  <si>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</si>
  <si>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</si>
  <si>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</si>
  <si>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 xml:space="preserve"> </t>
  </si>
  <si>
    <t>N.A</t>
  </si>
  <si>
    <t>Activos Generadores de Ingresos</t>
  </si>
  <si>
    <t>Estado de Ganancias y Pérdidas</t>
  </si>
  <si>
    <t>Ingreso por Intereses</t>
  </si>
  <si>
    <t>N.A.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</si>
  <si>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</si>
  <si>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</si>
  <si>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</si>
  <si>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</si>
  <si>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</si>
  <si>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</si>
  <si>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</si>
  <si>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</si>
  <si>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</si>
  <si>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</si>
  <si>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</si>
  <si>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</si>
  <si>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</si>
  <si>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</si>
  <si>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</si>
  <si>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</si>
  <si>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</si>
  <si>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</si>
  <si>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</si>
  <si>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</si>
  <si>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</si>
  <si>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</si>
  <si>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</si>
  <si>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N.A: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</si>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</sst>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0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Alignment="1">
      <alignment horizontal="center"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Border="1" applyAlignment="1">
      <alignment horizontal="center"/>
    </xf>
    <xf numFmtId="195" fontId="2" fillId="0" borderId="16" xfId="46" applyNumberFormat="1" applyFont="1" applyBorder="1" applyAlignment="1">
      <alignment horizontal="center"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95" fontId="3" fillId="0" borderId="0" xfId="46" applyNumberFormat="1" applyFont="1" applyBorder="1" applyAlignment="1">
      <alignment horizontal="right"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43" fontId="3" fillId="0" borderId="0" xfId="46" applyFont="1" applyAlignment="1">
      <alignment/>
    </xf>
    <xf numFmtId="43" fontId="3" fillId="0" borderId="0" xfId="46" applyFont="1" applyBorder="1" applyAlignment="1">
      <alignment/>
    </xf>
    <xf numFmtId="43" fontId="3" fillId="0" borderId="16" xfId="46" applyFont="1" applyBorder="1" applyAlignment="1">
      <alignment/>
    </xf>
    <xf numFmtId="43" fontId="3" fillId="0" borderId="17" xfId="46" applyFont="1" applyBorder="1" applyAlignment="1">
      <alignment/>
    </xf>
    <xf numFmtId="10" fontId="3" fillId="0" borderId="10" xfId="52" applyNumberFormat="1" applyFont="1" applyBorder="1" applyAlignment="1">
      <alignment horizontal="right"/>
    </xf>
    <xf numFmtId="10" fontId="3" fillId="0" borderId="11" xfId="52" applyNumberFormat="1" applyFont="1" applyBorder="1" applyAlignment="1">
      <alignment/>
    </xf>
    <xf numFmtId="10" fontId="3" fillId="0" borderId="0" xfId="52" applyNumberFormat="1" applyFont="1" applyBorder="1" applyAlignment="1">
      <alignment horizontal="right"/>
    </xf>
    <xf numFmtId="195" fontId="3" fillId="0" borderId="18" xfId="46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2" fillId="0" borderId="0" xfId="46" applyNumberFormat="1" applyFont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1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right"/>
    </xf>
    <xf numFmtId="49" fontId="2" fillId="0" borderId="13" xfId="46" applyNumberFormat="1" applyFont="1" applyBorder="1" applyAlignment="1">
      <alignment horizontal="right"/>
    </xf>
    <xf numFmtId="195" fontId="3" fillId="0" borderId="0" xfId="46" applyNumberFormat="1" applyFont="1" applyAlignment="1">
      <alignment horizontal="center"/>
    </xf>
    <xf numFmtId="49" fontId="2" fillId="0" borderId="19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11.421875" defaultRowHeight="12.75"/>
  <cols>
    <col min="1" max="1" width="3.421875" style="3" customWidth="1"/>
    <col min="2" max="2" width="27.140625" style="3" customWidth="1"/>
    <col min="3" max="7" width="8.140625" style="3" bestFit="1" customWidth="1"/>
    <col min="8" max="8" width="8.28125" style="3" bestFit="1" customWidth="1"/>
    <col min="9" max="9" width="9.57421875" style="3" customWidth="1"/>
    <col min="10" max="10" width="9.421875" style="3" customWidth="1"/>
    <col min="11" max="11" width="9.140625" style="3" customWidth="1"/>
    <col min="12" max="12" width="7.8515625" style="3" bestFit="1" customWidth="1"/>
    <col min="13" max="13" width="7.421875" style="3" bestFit="1" customWidth="1"/>
    <col min="14" max="14" width="8.140625" style="3" customWidth="1"/>
    <col min="15" max="15" width="7.00390625" style="3" hidden="1" customWidth="1"/>
    <col min="16" max="16" width="10.8515625" style="3" hidden="1" customWidth="1"/>
    <col min="17" max="18" width="11.421875" style="3" customWidth="1"/>
    <col min="19" max="16384" width="11.421875" style="1" customWidth="1"/>
  </cols>
  <sheetData>
    <row r="1" spans="1:16" ht="11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1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1.2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1.2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1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5"/>
      <c r="P6" s="5"/>
    </row>
    <row r="7" spans="1:18" s="2" customFormat="1" ht="11.25">
      <c r="A7" s="7"/>
      <c r="B7" s="7"/>
      <c r="C7" s="43">
        <v>2002</v>
      </c>
      <c r="D7" s="43"/>
      <c r="E7" s="43"/>
      <c r="F7" s="49"/>
      <c r="G7" s="48">
        <v>2001</v>
      </c>
      <c r="H7" s="43"/>
      <c r="I7" s="43"/>
      <c r="J7" s="49"/>
      <c r="K7" s="43">
        <v>2000</v>
      </c>
      <c r="L7" s="43"/>
      <c r="M7" s="43"/>
      <c r="N7" s="44"/>
      <c r="O7" s="45" t="s">
        <v>4</v>
      </c>
      <c r="P7" s="46"/>
      <c r="Q7" s="8"/>
      <c r="R7" s="8"/>
    </row>
    <row r="8" spans="1:16" ht="11.25">
      <c r="A8" s="9"/>
      <c r="B8" s="9"/>
      <c r="C8" s="9" t="s">
        <v>5</v>
      </c>
      <c r="D8" s="9" t="s">
        <v>6</v>
      </c>
      <c r="E8" s="10" t="s">
        <v>7</v>
      </c>
      <c r="F8" s="11" t="s">
        <v>8</v>
      </c>
      <c r="G8" s="9" t="s">
        <v>5</v>
      </c>
      <c r="H8" s="9" t="s">
        <v>6</v>
      </c>
      <c r="I8" s="9" t="s">
        <v>7</v>
      </c>
      <c r="J8" s="9" t="s">
        <v>8</v>
      </c>
      <c r="K8" s="12" t="s">
        <v>5</v>
      </c>
      <c r="L8" s="9" t="s">
        <v>6</v>
      </c>
      <c r="M8" s="9" t="s">
        <v>7</v>
      </c>
      <c r="N8" s="10" t="s">
        <v>8</v>
      </c>
      <c r="O8" s="13" t="s">
        <v>9</v>
      </c>
      <c r="P8" s="14" t="s">
        <v>10</v>
      </c>
    </row>
    <row r="9" spans="1:16" ht="11.25">
      <c r="A9" s="15" t="s">
        <v>11</v>
      </c>
      <c r="B9" s="15"/>
      <c r="C9" s="15"/>
      <c r="D9" s="15"/>
      <c r="E9" s="16"/>
      <c r="F9" s="17"/>
      <c r="G9" s="15"/>
      <c r="H9" s="15"/>
      <c r="I9" s="15"/>
      <c r="J9" s="15"/>
      <c r="K9" s="18"/>
      <c r="L9" s="16"/>
      <c r="M9" s="16"/>
      <c r="N9" s="16"/>
      <c r="O9" s="16"/>
      <c r="P9" s="17"/>
    </row>
    <row r="10" spans="1:16" ht="11.25">
      <c r="A10" s="3" t="s">
        <v>12</v>
      </c>
      <c r="C10" s="3">
        <v>138763</v>
      </c>
      <c r="D10" s="3">
        <v>119709</v>
      </c>
      <c r="E10" s="6">
        <v>133325</v>
      </c>
      <c r="F10" s="19">
        <v>151639</v>
      </c>
      <c r="G10" s="3">
        <v>139971</v>
      </c>
      <c r="H10" s="3">
        <v>180245</v>
      </c>
      <c r="I10" s="3">
        <v>176969</v>
      </c>
      <c r="J10" s="3">
        <v>89457</v>
      </c>
      <c r="K10" s="20">
        <v>52453</v>
      </c>
      <c r="L10" s="6">
        <v>49007</v>
      </c>
      <c r="M10" s="6">
        <v>35106</v>
      </c>
      <c r="N10" s="6">
        <v>28430</v>
      </c>
      <c r="O10" s="21">
        <v>25009</v>
      </c>
      <c r="P10" s="22" t="s">
        <v>13</v>
      </c>
    </row>
    <row r="11" spans="1:16" ht="11.25">
      <c r="A11" s="3" t="s">
        <v>14</v>
      </c>
      <c r="C11" s="3">
        <v>14031</v>
      </c>
      <c r="D11" s="3">
        <v>10608</v>
      </c>
      <c r="E11" s="6">
        <v>8761</v>
      </c>
      <c r="F11" s="19">
        <v>2507</v>
      </c>
      <c r="G11" s="3">
        <v>8355</v>
      </c>
      <c r="H11" s="3">
        <v>16871</v>
      </c>
      <c r="I11" s="3">
        <v>17763</v>
      </c>
      <c r="J11" s="3">
        <v>7988</v>
      </c>
      <c r="K11" s="20">
        <v>5462</v>
      </c>
      <c r="L11" s="6">
        <v>3588</v>
      </c>
      <c r="M11" s="6">
        <v>1782</v>
      </c>
      <c r="N11" s="6">
        <v>2285</v>
      </c>
      <c r="O11" s="6">
        <v>4001</v>
      </c>
      <c r="P11" s="19"/>
    </row>
    <row r="12" spans="1:16" ht="11.25">
      <c r="A12" s="3" t="s">
        <v>15</v>
      </c>
      <c r="C12" s="6">
        <f aca="true" t="shared" si="0" ref="C12:P12">C13+C14</f>
        <v>663</v>
      </c>
      <c r="D12" s="6">
        <f t="shared" si="0"/>
        <v>773</v>
      </c>
      <c r="E12" s="6">
        <f t="shared" si="0"/>
        <v>1960</v>
      </c>
      <c r="F12" s="19">
        <f t="shared" si="0"/>
        <v>1846</v>
      </c>
      <c r="G12" s="3">
        <f t="shared" si="0"/>
        <v>3408</v>
      </c>
      <c r="H12" s="3">
        <f t="shared" si="0"/>
        <v>4074</v>
      </c>
      <c r="I12" s="3">
        <f t="shared" si="0"/>
        <v>177</v>
      </c>
      <c r="J12" s="3">
        <f t="shared" si="0"/>
        <v>207</v>
      </c>
      <c r="K12" s="20">
        <f t="shared" si="0"/>
        <v>236</v>
      </c>
      <c r="L12" s="6">
        <f t="shared" si="0"/>
        <v>5500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19">
        <f t="shared" si="0"/>
        <v>0</v>
      </c>
    </row>
    <row r="13" spans="2:16" ht="11.25">
      <c r="B13" s="3" t="s">
        <v>16</v>
      </c>
      <c r="C13" s="3">
        <v>467</v>
      </c>
      <c r="D13" s="3">
        <v>549</v>
      </c>
      <c r="E13" s="6">
        <v>1736</v>
      </c>
      <c r="F13" s="19">
        <v>1768</v>
      </c>
      <c r="G13" s="3">
        <v>3380</v>
      </c>
      <c r="H13" s="3">
        <v>4074</v>
      </c>
      <c r="I13" s="3">
        <v>177</v>
      </c>
      <c r="J13" s="3">
        <v>207</v>
      </c>
      <c r="K13" s="20">
        <v>236</v>
      </c>
      <c r="L13" s="6">
        <v>5500</v>
      </c>
      <c r="M13" s="6">
        <v>0</v>
      </c>
      <c r="N13" s="6">
        <v>0</v>
      </c>
      <c r="O13" s="6">
        <v>0</v>
      </c>
      <c r="P13" s="19"/>
    </row>
    <row r="14" spans="2:16" ht="11.25">
      <c r="B14" s="3" t="s">
        <v>17</v>
      </c>
      <c r="C14" s="3">
        <v>196</v>
      </c>
      <c r="D14" s="3">
        <v>224</v>
      </c>
      <c r="E14" s="6">
        <v>224</v>
      </c>
      <c r="F14" s="19">
        <v>78</v>
      </c>
      <c r="G14" s="3">
        <v>28</v>
      </c>
      <c r="H14" s="3">
        <v>0</v>
      </c>
      <c r="I14" s="3">
        <v>0</v>
      </c>
      <c r="J14" s="3">
        <v>0</v>
      </c>
      <c r="K14" s="20">
        <v>0</v>
      </c>
      <c r="L14" s="6">
        <v>0</v>
      </c>
      <c r="M14" s="6">
        <v>0</v>
      </c>
      <c r="N14" s="6">
        <v>0</v>
      </c>
      <c r="O14" s="6">
        <v>0</v>
      </c>
      <c r="P14" s="19"/>
    </row>
    <row r="15" spans="1:16" ht="11.25">
      <c r="A15" s="3" t="s">
        <v>18</v>
      </c>
      <c r="C15" s="3">
        <v>120431</v>
      </c>
      <c r="D15" s="3">
        <v>105433</v>
      </c>
      <c r="E15" s="6">
        <v>113302</v>
      </c>
      <c r="F15" s="19">
        <v>130904</v>
      </c>
      <c r="G15" s="3">
        <v>124427</v>
      </c>
      <c r="H15" s="3">
        <v>128150</v>
      </c>
      <c r="I15" s="3">
        <v>143238</v>
      </c>
      <c r="J15" s="3">
        <v>79104</v>
      </c>
      <c r="K15" s="20">
        <v>45716</v>
      </c>
      <c r="L15" s="6">
        <v>38159</v>
      </c>
      <c r="M15" s="6">
        <v>32787</v>
      </c>
      <c r="N15" s="6">
        <v>25672</v>
      </c>
      <c r="O15" s="6">
        <v>20801</v>
      </c>
      <c r="P15" s="19"/>
    </row>
    <row r="16" spans="1:16" ht="11.25">
      <c r="A16" s="3" t="s">
        <v>19</v>
      </c>
      <c r="C16" s="6">
        <f aca="true" t="shared" si="1" ref="C16:P16">C17+C21</f>
        <v>68571</v>
      </c>
      <c r="D16" s="6">
        <f t="shared" si="1"/>
        <v>82405</v>
      </c>
      <c r="E16" s="6">
        <f t="shared" si="1"/>
        <v>85654</v>
      </c>
      <c r="F16" s="19">
        <f t="shared" si="1"/>
        <v>87007</v>
      </c>
      <c r="G16" s="3">
        <f t="shared" si="1"/>
        <v>93793</v>
      </c>
      <c r="H16" s="3">
        <f t="shared" si="1"/>
        <v>90890</v>
      </c>
      <c r="I16" s="3">
        <f t="shared" si="1"/>
        <v>70601</v>
      </c>
      <c r="J16" s="3">
        <f t="shared" si="1"/>
        <v>54450</v>
      </c>
      <c r="K16" s="20">
        <f t="shared" si="1"/>
        <v>24862</v>
      </c>
      <c r="L16" s="6">
        <f t="shared" si="1"/>
        <v>22347</v>
      </c>
      <c r="M16" s="6">
        <f t="shared" si="1"/>
        <v>5368</v>
      </c>
      <c r="N16" s="6">
        <f t="shared" si="1"/>
        <v>886</v>
      </c>
      <c r="O16" s="6">
        <f t="shared" si="1"/>
        <v>790</v>
      </c>
      <c r="P16" s="19">
        <f t="shared" si="1"/>
        <v>0</v>
      </c>
    </row>
    <row r="17" spans="2:16" ht="11.25">
      <c r="B17" s="3" t="s">
        <v>16</v>
      </c>
      <c r="C17" s="6">
        <f aca="true" t="shared" si="2" ref="C17:P17">SUM(C18:C20)</f>
        <v>59810</v>
      </c>
      <c r="D17" s="6">
        <f t="shared" si="2"/>
        <v>72214</v>
      </c>
      <c r="E17" s="6">
        <f t="shared" si="2"/>
        <v>74317</v>
      </c>
      <c r="F17" s="19">
        <f t="shared" si="2"/>
        <v>76308</v>
      </c>
      <c r="G17" s="3">
        <f t="shared" si="2"/>
        <v>82418</v>
      </c>
      <c r="H17" s="3">
        <f t="shared" si="2"/>
        <v>81957</v>
      </c>
      <c r="I17" s="3">
        <f t="shared" si="2"/>
        <v>65087</v>
      </c>
      <c r="J17" s="3">
        <f t="shared" si="2"/>
        <v>51327</v>
      </c>
      <c r="K17" s="20">
        <f t="shared" si="2"/>
        <v>22998</v>
      </c>
      <c r="L17" s="6">
        <f t="shared" si="2"/>
        <v>20491</v>
      </c>
      <c r="M17" s="6">
        <f t="shared" si="2"/>
        <v>5019</v>
      </c>
      <c r="N17" s="6">
        <f t="shared" si="2"/>
        <v>886</v>
      </c>
      <c r="O17" s="6">
        <f t="shared" si="2"/>
        <v>630</v>
      </c>
      <c r="P17" s="19">
        <f t="shared" si="2"/>
        <v>0</v>
      </c>
    </row>
    <row r="18" spans="2:16" ht="11.25">
      <c r="B18" s="3" t="s">
        <v>20</v>
      </c>
      <c r="C18" s="3">
        <v>0</v>
      </c>
      <c r="D18" s="3">
        <v>0</v>
      </c>
      <c r="E18" s="6">
        <v>0</v>
      </c>
      <c r="F18" s="19">
        <v>0</v>
      </c>
      <c r="G18" s="3">
        <v>0</v>
      </c>
      <c r="H18" s="3">
        <v>0</v>
      </c>
      <c r="I18" s="3">
        <v>0</v>
      </c>
      <c r="J18" s="3">
        <v>1314</v>
      </c>
      <c r="K18" s="20">
        <v>0</v>
      </c>
      <c r="L18" s="6">
        <v>0</v>
      </c>
      <c r="M18" s="6">
        <v>0</v>
      </c>
      <c r="N18" s="6">
        <v>0</v>
      </c>
      <c r="O18" s="6">
        <v>0</v>
      </c>
      <c r="P18" s="19"/>
    </row>
    <row r="19" spans="2:16" ht="11.25">
      <c r="B19" s="3" t="s">
        <v>21</v>
      </c>
      <c r="C19" s="3">
        <v>48884</v>
      </c>
      <c r="D19" s="3">
        <v>48617</v>
      </c>
      <c r="E19" s="6">
        <v>49316</v>
      </c>
      <c r="F19" s="19">
        <v>45355</v>
      </c>
      <c r="G19" s="3">
        <v>50038</v>
      </c>
      <c r="H19" s="3">
        <v>40591</v>
      </c>
      <c r="I19" s="3">
        <v>30635</v>
      </c>
      <c r="J19" s="3">
        <v>27562</v>
      </c>
      <c r="K19" s="20">
        <v>15998</v>
      </c>
      <c r="L19" s="6">
        <v>18491</v>
      </c>
      <c r="M19" s="6">
        <v>3019</v>
      </c>
      <c r="N19" s="6">
        <v>886</v>
      </c>
      <c r="O19" s="6">
        <v>630</v>
      </c>
      <c r="P19" s="19"/>
    </row>
    <row r="20" spans="2:16" ht="11.25">
      <c r="B20" s="3" t="s">
        <v>22</v>
      </c>
      <c r="C20" s="3">
        <v>10926</v>
      </c>
      <c r="D20" s="3">
        <v>23597</v>
      </c>
      <c r="E20" s="6">
        <v>25001</v>
      </c>
      <c r="F20" s="19">
        <v>30953</v>
      </c>
      <c r="G20" s="3">
        <v>32380</v>
      </c>
      <c r="H20" s="3">
        <v>41366</v>
      </c>
      <c r="I20" s="3">
        <v>34452</v>
      </c>
      <c r="J20" s="3">
        <v>22451</v>
      </c>
      <c r="K20" s="20">
        <v>7000</v>
      </c>
      <c r="L20" s="6">
        <v>2000</v>
      </c>
      <c r="M20" s="6">
        <v>2000</v>
      </c>
      <c r="N20" s="6">
        <v>0</v>
      </c>
      <c r="O20" s="6">
        <v>0</v>
      </c>
      <c r="P20" s="19"/>
    </row>
    <row r="21" spans="2:16" ht="11.25">
      <c r="B21" s="3" t="s">
        <v>17</v>
      </c>
      <c r="C21" s="3">
        <f>SUM(C22:C24)</f>
        <v>8761</v>
      </c>
      <c r="D21" s="6">
        <f aca="true" t="shared" si="3" ref="D21:P21">SUM(D23:D24)</f>
        <v>10191</v>
      </c>
      <c r="E21" s="6">
        <f t="shared" si="3"/>
        <v>11337</v>
      </c>
      <c r="F21" s="19">
        <f t="shared" si="3"/>
        <v>10699</v>
      </c>
      <c r="G21" s="3">
        <f t="shared" si="3"/>
        <v>11375</v>
      </c>
      <c r="H21" s="3">
        <f t="shared" si="3"/>
        <v>8933</v>
      </c>
      <c r="I21" s="3">
        <f t="shared" si="3"/>
        <v>5514</v>
      </c>
      <c r="J21" s="3">
        <f t="shared" si="3"/>
        <v>3123</v>
      </c>
      <c r="K21" s="20">
        <f t="shared" si="3"/>
        <v>1864</v>
      </c>
      <c r="L21" s="6">
        <f t="shared" si="3"/>
        <v>1856</v>
      </c>
      <c r="M21" s="6">
        <f t="shared" si="3"/>
        <v>349</v>
      </c>
      <c r="N21" s="6">
        <f t="shared" si="3"/>
        <v>0</v>
      </c>
      <c r="O21" s="6">
        <f t="shared" si="3"/>
        <v>160</v>
      </c>
      <c r="P21" s="19">
        <f t="shared" si="3"/>
        <v>0</v>
      </c>
    </row>
    <row r="22" spans="2:16" ht="11.25">
      <c r="B22" s="3" t="s">
        <v>20</v>
      </c>
      <c r="C22" s="3">
        <v>0</v>
      </c>
      <c r="D22" s="6">
        <v>0</v>
      </c>
      <c r="E22" s="6">
        <v>0</v>
      </c>
      <c r="F22" s="19">
        <v>0</v>
      </c>
      <c r="G22" s="3">
        <v>0</v>
      </c>
      <c r="H22" s="3">
        <v>0</v>
      </c>
      <c r="I22" s="3">
        <v>0</v>
      </c>
      <c r="J22" s="3">
        <v>0</v>
      </c>
      <c r="K22" s="20">
        <v>0</v>
      </c>
      <c r="L22" s="6">
        <v>0</v>
      </c>
      <c r="M22" s="6">
        <v>0</v>
      </c>
      <c r="N22" s="6">
        <v>0</v>
      </c>
      <c r="O22" s="6"/>
      <c r="P22" s="19"/>
    </row>
    <row r="23" spans="2:16" ht="11.25">
      <c r="B23" s="3" t="s">
        <v>21</v>
      </c>
      <c r="C23" s="3">
        <v>6761</v>
      </c>
      <c r="D23" s="3">
        <v>6191</v>
      </c>
      <c r="E23" s="6">
        <v>7337</v>
      </c>
      <c r="F23" s="19">
        <v>7699</v>
      </c>
      <c r="G23" s="3">
        <v>7375</v>
      </c>
      <c r="H23" s="3">
        <v>5933</v>
      </c>
      <c r="I23" s="3">
        <v>2514</v>
      </c>
      <c r="J23" s="3">
        <v>1623</v>
      </c>
      <c r="K23" s="20">
        <v>364</v>
      </c>
      <c r="L23" s="6">
        <v>356</v>
      </c>
      <c r="M23" s="6">
        <v>349</v>
      </c>
      <c r="N23" s="6">
        <v>0</v>
      </c>
      <c r="O23" s="6">
        <v>160</v>
      </c>
      <c r="P23" s="19"/>
    </row>
    <row r="24" spans="2:16" ht="11.25">
      <c r="B24" s="3" t="s">
        <v>22</v>
      </c>
      <c r="C24" s="3">
        <v>2000</v>
      </c>
      <c r="D24" s="3">
        <v>4000</v>
      </c>
      <c r="E24" s="6">
        <v>4000</v>
      </c>
      <c r="F24" s="19">
        <v>3000</v>
      </c>
      <c r="G24" s="3">
        <v>4000</v>
      </c>
      <c r="H24" s="3">
        <v>3000</v>
      </c>
      <c r="I24" s="3">
        <v>3000</v>
      </c>
      <c r="J24" s="3">
        <v>1500</v>
      </c>
      <c r="K24" s="20">
        <v>1500</v>
      </c>
      <c r="L24" s="6">
        <v>1500</v>
      </c>
      <c r="M24" s="6">
        <v>0</v>
      </c>
      <c r="N24" s="6">
        <v>0</v>
      </c>
      <c r="O24" s="6">
        <v>0</v>
      </c>
      <c r="P24" s="19"/>
    </row>
    <row r="25" spans="1:16" ht="11.25">
      <c r="A25" s="5" t="s">
        <v>23</v>
      </c>
      <c r="B25" s="5"/>
      <c r="C25" s="5">
        <v>24362</v>
      </c>
      <c r="D25" s="5">
        <v>20756</v>
      </c>
      <c r="E25" s="5">
        <v>21712</v>
      </c>
      <c r="F25" s="23">
        <v>25766</v>
      </c>
      <c r="G25" s="5">
        <v>24857</v>
      </c>
      <c r="H25" s="5">
        <v>22018</v>
      </c>
      <c r="I25" s="5">
        <v>22464</v>
      </c>
      <c r="J25" s="5">
        <v>22506</v>
      </c>
      <c r="K25" s="24">
        <v>22357</v>
      </c>
      <c r="L25" s="5">
        <v>22477</v>
      </c>
      <c r="M25" s="5">
        <v>22375</v>
      </c>
      <c r="N25" s="5">
        <v>22174</v>
      </c>
      <c r="O25" s="5">
        <v>21934</v>
      </c>
      <c r="P25" s="23"/>
    </row>
    <row r="26" spans="1:16" ht="11.25">
      <c r="A26" s="15" t="s">
        <v>24</v>
      </c>
      <c r="E26" s="6"/>
      <c r="F26" s="19"/>
      <c r="K26" s="20" t="s">
        <v>25</v>
      </c>
      <c r="L26" s="6"/>
      <c r="M26" s="6"/>
      <c r="N26" s="6"/>
      <c r="O26" s="6"/>
      <c r="P26" s="19"/>
    </row>
    <row r="27" spans="1:16" ht="11.25">
      <c r="A27" s="3" t="s">
        <v>12</v>
      </c>
      <c r="C27" s="6">
        <f aca="true" t="shared" si="4" ref="C27:K27">(C10+G10)/2</f>
        <v>139367</v>
      </c>
      <c r="D27" s="6">
        <f t="shared" si="4"/>
        <v>149977</v>
      </c>
      <c r="E27" s="6">
        <f t="shared" si="4"/>
        <v>155147</v>
      </c>
      <c r="F27" s="19">
        <f t="shared" si="4"/>
        <v>120548</v>
      </c>
      <c r="G27" s="3">
        <f t="shared" si="4"/>
        <v>96212</v>
      </c>
      <c r="H27" s="3">
        <f t="shared" si="4"/>
        <v>114626</v>
      </c>
      <c r="I27" s="3">
        <f t="shared" si="4"/>
        <v>106037.5</v>
      </c>
      <c r="J27" s="3">
        <f t="shared" si="4"/>
        <v>58943.5</v>
      </c>
      <c r="K27" s="20">
        <f t="shared" si="4"/>
        <v>38731</v>
      </c>
      <c r="L27" s="25" t="s">
        <v>26</v>
      </c>
      <c r="M27" s="25" t="s">
        <v>26</v>
      </c>
      <c r="N27" s="25" t="s">
        <v>26</v>
      </c>
      <c r="O27" s="25" t="s">
        <v>26</v>
      </c>
      <c r="P27" s="19"/>
    </row>
    <row r="28" spans="1:16" ht="11.25">
      <c r="A28" s="3" t="s">
        <v>27</v>
      </c>
      <c r="C28" s="6">
        <f aca="true" t="shared" si="5" ref="C28:I28">C29+C30</f>
        <v>124464.5</v>
      </c>
      <c r="D28" s="6">
        <f t="shared" si="5"/>
        <v>119215</v>
      </c>
      <c r="E28" s="6">
        <f t="shared" si="5"/>
        <v>129338.5</v>
      </c>
      <c r="F28" s="19">
        <f t="shared" si="5"/>
        <v>106030.5</v>
      </c>
      <c r="G28" s="3">
        <f t="shared" si="5"/>
        <v>86893.5</v>
      </c>
      <c r="H28" s="3">
        <f t="shared" si="5"/>
        <v>87941.5</v>
      </c>
      <c r="I28" s="3">
        <f t="shared" si="5"/>
        <v>88101</v>
      </c>
      <c r="J28" s="3">
        <f>SUM(J29+J30)</f>
        <v>52491.5</v>
      </c>
      <c r="K28" s="20">
        <f>SUM(K29+K30)</f>
        <v>33376.5</v>
      </c>
      <c r="L28" s="25" t="s">
        <v>26</v>
      </c>
      <c r="M28" s="25" t="s">
        <v>26</v>
      </c>
      <c r="N28" s="25" t="s">
        <v>26</v>
      </c>
      <c r="O28" s="25" t="s">
        <v>26</v>
      </c>
      <c r="P28" s="19"/>
    </row>
    <row r="29" spans="2:16" ht="11.25">
      <c r="B29" s="3" t="s">
        <v>15</v>
      </c>
      <c r="C29" s="6">
        <f aca="true" t="shared" si="6" ref="C29:K29">(C12+G12)/2</f>
        <v>2035.5</v>
      </c>
      <c r="D29" s="6">
        <f t="shared" si="6"/>
        <v>2423.5</v>
      </c>
      <c r="E29" s="6">
        <f t="shared" si="6"/>
        <v>1068.5</v>
      </c>
      <c r="F29" s="19">
        <f t="shared" si="6"/>
        <v>1026.5</v>
      </c>
      <c r="G29" s="3">
        <f t="shared" si="6"/>
        <v>1822</v>
      </c>
      <c r="H29" s="3">
        <f t="shared" si="6"/>
        <v>4787</v>
      </c>
      <c r="I29" s="3">
        <f t="shared" si="6"/>
        <v>88.5</v>
      </c>
      <c r="J29" s="3">
        <f t="shared" si="6"/>
        <v>103.5</v>
      </c>
      <c r="K29" s="20">
        <f t="shared" si="6"/>
        <v>118</v>
      </c>
      <c r="L29" s="25" t="s">
        <v>26</v>
      </c>
      <c r="M29" s="25" t="s">
        <v>26</v>
      </c>
      <c r="N29" s="25" t="s">
        <v>26</v>
      </c>
      <c r="O29" s="25" t="s">
        <v>26</v>
      </c>
      <c r="P29" s="19"/>
    </row>
    <row r="30" spans="2:16" ht="11.25">
      <c r="B30" s="3" t="s">
        <v>18</v>
      </c>
      <c r="C30" s="6">
        <f aca="true" t="shared" si="7" ref="C30:K30">(C15+G15)/2</f>
        <v>122429</v>
      </c>
      <c r="D30" s="6">
        <f t="shared" si="7"/>
        <v>116791.5</v>
      </c>
      <c r="E30" s="6">
        <f t="shared" si="7"/>
        <v>128270</v>
      </c>
      <c r="F30" s="19">
        <f t="shared" si="7"/>
        <v>105004</v>
      </c>
      <c r="G30" s="3">
        <f t="shared" si="7"/>
        <v>85071.5</v>
      </c>
      <c r="H30" s="3">
        <f t="shared" si="7"/>
        <v>83154.5</v>
      </c>
      <c r="I30" s="3">
        <f t="shared" si="7"/>
        <v>88012.5</v>
      </c>
      <c r="J30" s="3">
        <f t="shared" si="7"/>
        <v>52388</v>
      </c>
      <c r="K30" s="20">
        <f t="shared" si="7"/>
        <v>33258.5</v>
      </c>
      <c r="L30" s="25" t="s">
        <v>26</v>
      </c>
      <c r="M30" s="25" t="s">
        <v>26</v>
      </c>
      <c r="N30" s="25" t="s">
        <v>26</v>
      </c>
      <c r="O30" s="25" t="s">
        <v>26</v>
      </c>
      <c r="P30" s="19"/>
    </row>
    <row r="31" spans="1:16" ht="11.25">
      <c r="A31" s="5" t="s">
        <v>23</v>
      </c>
      <c r="B31" s="5"/>
      <c r="C31" s="5">
        <f aca="true" t="shared" si="8" ref="C31:K31">(C25+G25)/2</f>
        <v>24609.5</v>
      </c>
      <c r="D31" s="5">
        <f t="shared" si="8"/>
        <v>21387</v>
      </c>
      <c r="E31" s="5">
        <f t="shared" si="8"/>
        <v>22088</v>
      </c>
      <c r="F31" s="23">
        <f t="shared" si="8"/>
        <v>24136</v>
      </c>
      <c r="G31" s="5">
        <f t="shared" si="8"/>
        <v>23607</v>
      </c>
      <c r="H31" s="5">
        <f t="shared" si="8"/>
        <v>22247.5</v>
      </c>
      <c r="I31" s="5">
        <f t="shared" si="8"/>
        <v>22419.5</v>
      </c>
      <c r="J31" s="5">
        <f t="shared" si="8"/>
        <v>22340</v>
      </c>
      <c r="K31" s="24">
        <f t="shared" si="8"/>
        <v>22145.5</v>
      </c>
      <c r="L31" s="13" t="s">
        <v>26</v>
      </c>
      <c r="M31" s="13" t="s">
        <v>26</v>
      </c>
      <c r="N31" s="13" t="s">
        <v>26</v>
      </c>
      <c r="O31" s="13" t="s">
        <v>26</v>
      </c>
      <c r="P31" s="23"/>
    </row>
    <row r="32" spans="1:16" ht="11.25">
      <c r="A32" s="15" t="s">
        <v>28</v>
      </c>
      <c r="E32" s="6"/>
      <c r="F32" s="19"/>
      <c r="K32" s="20"/>
      <c r="L32" s="6"/>
      <c r="M32" s="6"/>
      <c r="N32" s="6"/>
      <c r="O32" s="6"/>
      <c r="P32" s="19"/>
    </row>
    <row r="33" spans="1:16" ht="11.25">
      <c r="A33" s="3" t="s">
        <v>29</v>
      </c>
      <c r="C33" s="3">
        <v>9953</v>
      </c>
      <c r="D33" s="3">
        <v>7565</v>
      </c>
      <c r="E33" s="6">
        <v>5369</v>
      </c>
      <c r="F33" s="19">
        <v>2772</v>
      </c>
      <c r="G33" s="3">
        <v>10359</v>
      </c>
      <c r="H33" s="3">
        <v>7431</v>
      </c>
      <c r="I33" s="3">
        <v>3882</v>
      </c>
      <c r="J33" s="3">
        <v>1275</v>
      </c>
      <c r="K33" s="20">
        <v>2367</v>
      </c>
      <c r="L33" s="6">
        <v>1490</v>
      </c>
      <c r="M33" s="6">
        <v>764</v>
      </c>
      <c r="N33" s="6">
        <v>352</v>
      </c>
      <c r="O33" s="25" t="s">
        <v>30</v>
      </c>
      <c r="P33" s="19"/>
    </row>
    <row r="34" spans="1:16" ht="11.25">
      <c r="A34" s="3" t="s">
        <v>31</v>
      </c>
      <c r="C34" s="3">
        <v>4709</v>
      </c>
      <c r="D34" s="3">
        <v>3585</v>
      </c>
      <c r="E34" s="6">
        <v>2510</v>
      </c>
      <c r="F34" s="19">
        <v>1316</v>
      </c>
      <c r="G34" s="3">
        <v>6247</v>
      </c>
      <c r="H34" s="3">
        <v>4675</v>
      </c>
      <c r="I34" s="3">
        <v>2716</v>
      </c>
      <c r="J34" s="3">
        <v>1015</v>
      </c>
      <c r="K34" s="20">
        <v>1306</v>
      </c>
      <c r="L34" s="6">
        <v>685</v>
      </c>
      <c r="M34" s="6">
        <v>246</v>
      </c>
      <c r="N34" s="6">
        <v>83</v>
      </c>
      <c r="O34" s="25" t="s">
        <v>30</v>
      </c>
      <c r="P34" s="19"/>
    </row>
    <row r="35" spans="1:16" ht="11.25">
      <c r="A35" s="3" t="s">
        <v>32</v>
      </c>
      <c r="C35" s="6">
        <f>+C33-C34</f>
        <v>5244</v>
      </c>
      <c r="D35" s="6">
        <f>+D33-D34</f>
        <v>3980</v>
      </c>
      <c r="E35" s="6">
        <f>+E33-E34</f>
        <v>2859</v>
      </c>
      <c r="F35" s="19">
        <f>+F33-F34</f>
        <v>1456</v>
      </c>
      <c r="G35" s="3">
        <f aca="true" t="shared" si="9" ref="G35:M35">G33-G34</f>
        <v>4112</v>
      </c>
      <c r="H35" s="3">
        <f t="shared" si="9"/>
        <v>2756</v>
      </c>
      <c r="I35" s="3">
        <f t="shared" si="9"/>
        <v>1166</v>
      </c>
      <c r="J35" s="3">
        <f t="shared" si="9"/>
        <v>260</v>
      </c>
      <c r="K35" s="20">
        <f t="shared" si="9"/>
        <v>1061</v>
      </c>
      <c r="L35" s="6">
        <f t="shared" si="9"/>
        <v>805</v>
      </c>
      <c r="M35" s="6">
        <f t="shared" si="9"/>
        <v>518</v>
      </c>
      <c r="N35" s="6">
        <v>269</v>
      </c>
      <c r="O35" s="25" t="s">
        <v>30</v>
      </c>
      <c r="P35" s="19"/>
    </row>
    <row r="36" spans="1:16" ht="11.25">
      <c r="A36" s="3" t="s">
        <v>33</v>
      </c>
      <c r="C36" s="3">
        <v>4056</v>
      </c>
      <c r="D36" s="3">
        <v>1482</v>
      </c>
      <c r="E36" s="6">
        <v>1119</v>
      </c>
      <c r="F36" s="19">
        <v>810</v>
      </c>
      <c r="G36" s="3">
        <v>6490</v>
      </c>
      <c r="H36" s="3">
        <v>3227</v>
      </c>
      <c r="I36" s="3">
        <v>1238</v>
      </c>
      <c r="J36" s="3">
        <v>491</v>
      </c>
      <c r="K36" s="20">
        <v>1769</v>
      </c>
      <c r="L36" s="6">
        <v>1594</v>
      </c>
      <c r="M36" s="6">
        <v>277</v>
      </c>
      <c r="N36" s="6">
        <v>35</v>
      </c>
      <c r="O36" s="25" t="s">
        <v>30</v>
      </c>
      <c r="P36" s="19"/>
    </row>
    <row r="37" spans="1:16" ht="11.25">
      <c r="A37" s="3" t="s">
        <v>34</v>
      </c>
      <c r="C37" s="6">
        <f>+C36+C35</f>
        <v>9300</v>
      </c>
      <c r="D37" s="6">
        <f>+D36+D35</f>
        <v>5462</v>
      </c>
      <c r="E37" s="6">
        <f>+E36+E35</f>
        <v>3978</v>
      </c>
      <c r="F37" s="19">
        <f>+F35+F36</f>
        <v>2266</v>
      </c>
      <c r="G37" s="3">
        <f aca="true" t="shared" si="10" ref="G37:M37">G35+G36</f>
        <v>10602</v>
      </c>
      <c r="H37" s="3">
        <f t="shared" si="10"/>
        <v>5983</v>
      </c>
      <c r="I37" s="3">
        <f t="shared" si="10"/>
        <v>2404</v>
      </c>
      <c r="J37" s="3">
        <f t="shared" si="10"/>
        <v>751</v>
      </c>
      <c r="K37" s="20">
        <f t="shared" si="10"/>
        <v>2830</v>
      </c>
      <c r="L37" s="6">
        <f t="shared" si="10"/>
        <v>2399</v>
      </c>
      <c r="M37" s="6">
        <f t="shared" si="10"/>
        <v>795</v>
      </c>
      <c r="N37" s="6">
        <v>304</v>
      </c>
      <c r="O37" s="25" t="s">
        <v>30</v>
      </c>
      <c r="P37" s="19"/>
    </row>
    <row r="38" spans="1:16" ht="11.25">
      <c r="A38" s="3" t="s">
        <v>35</v>
      </c>
      <c r="C38" s="3">
        <v>5023</v>
      </c>
      <c r="D38" s="3">
        <v>4159</v>
      </c>
      <c r="E38" s="6">
        <v>3275</v>
      </c>
      <c r="F38" s="19">
        <v>1113</v>
      </c>
      <c r="G38" s="3">
        <v>4551</v>
      </c>
      <c r="H38" s="3">
        <v>3514</v>
      </c>
      <c r="I38" s="3">
        <v>1582</v>
      </c>
      <c r="J38" s="3">
        <v>355</v>
      </c>
      <c r="K38" s="20">
        <v>507</v>
      </c>
      <c r="L38" s="6">
        <v>390</v>
      </c>
      <c r="M38" s="6">
        <v>160</v>
      </c>
      <c r="N38" s="6">
        <v>65</v>
      </c>
      <c r="O38" s="25" t="s">
        <v>30</v>
      </c>
      <c r="P38" s="19"/>
    </row>
    <row r="39" spans="1:16" ht="11.25">
      <c r="A39" s="3" t="s">
        <v>36</v>
      </c>
      <c r="C39" s="6">
        <f>+C37-C38</f>
        <v>4277</v>
      </c>
      <c r="D39" s="6">
        <f>+D37-D38</f>
        <v>1303</v>
      </c>
      <c r="E39" s="6">
        <f>+E37-E38</f>
        <v>703</v>
      </c>
      <c r="F39" s="19">
        <f>+F37-F38</f>
        <v>1153</v>
      </c>
      <c r="G39" s="3">
        <f aca="true" t="shared" si="11" ref="G39:M39">G37-G38</f>
        <v>6051</v>
      </c>
      <c r="H39" s="3">
        <f t="shared" si="11"/>
        <v>2469</v>
      </c>
      <c r="I39" s="3">
        <f t="shared" si="11"/>
        <v>822</v>
      </c>
      <c r="J39" s="3">
        <f t="shared" si="11"/>
        <v>396</v>
      </c>
      <c r="K39" s="20">
        <f t="shared" si="11"/>
        <v>2323</v>
      </c>
      <c r="L39" s="6">
        <f t="shared" si="11"/>
        <v>2009</v>
      </c>
      <c r="M39" s="6">
        <f t="shared" si="11"/>
        <v>635</v>
      </c>
      <c r="N39" s="6">
        <v>239</v>
      </c>
      <c r="O39" s="25" t="s">
        <v>30</v>
      </c>
      <c r="P39" s="19"/>
    </row>
    <row r="40" spans="1:16" ht="11.25">
      <c r="A40" s="5" t="s">
        <v>37</v>
      </c>
      <c r="B40" s="5"/>
      <c r="C40" s="5">
        <v>4304</v>
      </c>
      <c r="D40" s="5">
        <v>1328</v>
      </c>
      <c r="E40" s="5">
        <v>588</v>
      </c>
      <c r="F40" s="23">
        <f>+F39-14</f>
        <v>1139</v>
      </c>
      <c r="G40" s="5">
        <v>5001</v>
      </c>
      <c r="H40" s="5">
        <v>1435</v>
      </c>
      <c r="I40" s="5">
        <v>423</v>
      </c>
      <c r="J40" s="5">
        <v>322</v>
      </c>
      <c r="K40" s="24">
        <v>2000</v>
      </c>
      <c r="L40" s="5">
        <v>2009</v>
      </c>
      <c r="M40" s="5">
        <v>635</v>
      </c>
      <c r="N40" s="5">
        <v>239</v>
      </c>
      <c r="O40" s="13" t="s">
        <v>30</v>
      </c>
      <c r="P40" s="23"/>
    </row>
    <row r="41" spans="1:16" ht="11.25">
      <c r="A41" s="15" t="s">
        <v>38</v>
      </c>
      <c r="E41" s="6"/>
      <c r="F41" s="19"/>
      <c r="K41" s="20"/>
      <c r="L41" s="6"/>
      <c r="M41" s="6"/>
      <c r="N41" s="6"/>
      <c r="O41" s="6"/>
      <c r="P41" s="19"/>
    </row>
    <row r="42" spans="1:16" ht="11.25">
      <c r="A42" s="3" t="s">
        <v>39</v>
      </c>
      <c r="C42" s="3">
        <v>0</v>
      </c>
      <c r="D42" s="3">
        <v>60</v>
      </c>
      <c r="E42" s="6">
        <v>60</v>
      </c>
      <c r="F42" s="19">
        <v>0</v>
      </c>
      <c r="G42" s="3">
        <v>0</v>
      </c>
      <c r="H42" s="3">
        <v>0</v>
      </c>
      <c r="I42" s="3">
        <v>0</v>
      </c>
      <c r="J42" s="3">
        <v>0</v>
      </c>
      <c r="K42" s="20">
        <v>0</v>
      </c>
      <c r="L42" s="6">
        <v>0</v>
      </c>
      <c r="M42" s="6">
        <v>0</v>
      </c>
      <c r="N42" s="6">
        <v>0</v>
      </c>
      <c r="O42" s="6">
        <v>0</v>
      </c>
      <c r="P42" s="19"/>
    </row>
    <row r="43" spans="1:16" ht="11.25">
      <c r="A43" s="3" t="s">
        <v>40</v>
      </c>
      <c r="C43" s="3">
        <v>8</v>
      </c>
      <c r="D43" s="3">
        <v>74</v>
      </c>
      <c r="E43" s="6">
        <v>74</v>
      </c>
      <c r="F43" s="19">
        <v>74</v>
      </c>
      <c r="G43" s="3">
        <v>60</v>
      </c>
      <c r="H43" s="3">
        <v>44</v>
      </c>
      <c r="I43" s="3">
        <v>18</v>
      </c>
      <c r="J43" s="3">
        <v>0</v>
      </c>
      <c r="K43" s="20">
        <v>0</v>
      </c>
      <c r="L43" s="6">
        <v>0</v>
      </c>
      <c r="M43" s="6">
        <v>0</v>
      </c>
      <c r="N43" s="6">
        <v>0</v>
      </c>
      <c r="O43" s="6">
        <v>0</v>
      </c>
      <c r="P43" s="19"/>
    </row>
    <row r="44" spans="1:16" ht="11.25">
      <c r="A44" s="3" t="s">
        <v>41</v>
      </c>
      <c r="C44" s="26">
        <f aca="true" t="shared" si="12" ref="C44:I44">C42/C12</f>
        <v>0</v>
      </c>
      <c r="D44" s="26">
        <f t="shared" si="12"/>
        <v>0.07761966364812418</v>
      </c>
      <c r="E44" s="26">
        <f t="shared" si="12"/>
        <v>0.030612244897959183</v>
      </c>
      <c r="F44" s="27">
        <f t="shared" si="12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v>0</v>
      </c>
      <c r="K44" s="29">
        <v>0</v>
      </c>
      <c r="L44" s="26">
        <v>0</v>
      </c>
      <c r="M44" s="26">
        <v>0</v>
      </c>
      <c r="N44" s="26">
        <v>0</v>
      </c>
      <c r="O44" s="6">
        <v>0</v>
      </c>
      <c r="P44" s="19"/>
    </row>
    <row r="45" spans="1:16" ht="11.25">
      <c r="A45" s="3" t="s">
        <v>42</v>
      </c>
      <c r="C45" s="26">
        <v>0</v>
      </c>
      <c r="D45" s="26">
        <f>D43/D42</f>
        <v>1.2333333333333334</v>
      </c>
      <c r="E45" s="26">
        <f>E43/E42</f>
        <v>1.2333333333333334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9">
        <v>0</v>
      </c>
      <c r="L45" s="26">
        <v>0</v>
      </c>
      <c r="M45" s="26">
        <v>0</v>
      </c>
      <c r="N45" s="26">
        <v>0</v>
      </c>
      <c r="O45" s="6">
        <v>0</v>
      </c>
      <c r="P45" s="19"/>
    </row>
    <row r="46" spans="1:16" ht="11.25">
      <c r="A46" s="5" t="s">
        <v>43</v>
      </c>
      <c r="B46" s="5"/>
      <c r="C46" s="30">
        <f aca="true" t="shared" si="13" ref="C46:I46">C43/C12</f>
        <v>0.012066365007541479</v>
      </c>
      <c r="D46" s="30">
        <f t="shared" si="13"/>
        <v>0.09573091849935317</v>
      </c>
      <c r="E46" s="30">
        <f t="shared" si="13"/>
        <v>0.03775510204081633</v>
      </c>
      <c r="F46" s="31">
        <f t="shared" si="13"/>
        <v>0.04008667388949079</v>
      </c>
      <c r="G46" s="30">
        <f t="shared" si="13"/>
        <v>0.017605633802816902</v>
      </c>
      <c r="H46" s="30">
        <f t="shared" si="13"/>
        <v>0.010800196367206676</v>
      </c>
      <c r="I46" s="30">
        <f t="shared" si="13"/>
        <v>0.1016949152542373</v>
      </c>
      <c r="J46" s="30">
        <v>0</v>
      </c>
      <c r="K46" s="32">
        <v>0</v>
      </c>
      <c r="L46" s="30">
        <v>0</v>
      </c>
      <c r="M46" s="30">
        <v>0</v>
      </c>
      <c r="N46" s="30">
        <v>0</v>
      </c>
      <c r="O46" s="5">
        <v>0</v>
      </c>
      <c r="P46" s="23"/>
    </row>
    <row r="47" spans="1:16" ht="11.25">
      <c r="A47" s="15" t="s">
        <v>44</v>
      </c>
      <c r="C47" s="33"/>
      <c r="D47" s="33"/>
      <c r="E47" s="34"/>
      <c r="F47" s="35"/>
      <c r="G47" s="33"/>
      <c r="H47" s="33"/>
      <c r="I47" s="33"/>
      <c r="J47" s="33"/>
      <c r="K47" s="36"/>
      <c r="L47" s="34"/>
      <c r="M47" s="34"/>
      <c r="N47" s="34"/>
      <c r="O47" s="6"/>
      <c r="P47" s="19"/>
    </row>
    <row r="48" spans="1:16" ht="11.25">
      <c r="A48" s="3" t="s">
        <v>45</v>
      </c>
      <c r="C48" s="26">
        <f aca="true" t="shared" si="14" ref="C48:O48">C25/(C12+C15)</f>
        <v>0.20118255239731117</v>
      </c>
      <c r="D48" s="26">
        <f t="shared" si="14"/>
        <v>0.19543151987646648</v>
      </c>
      <c r="E48" s="26">
        <f t="shared" si="14"/>
        <v>0.18837084208151864</v>
      </c>
      <c r="F48" s="27">
        <f t="shared" si="14"/>
        <v>0.19409416195856874</v>
      </c>
      <c r="G48" s="28">
        <f t="shared" si="14"/>
        <v>0.19444596550240545</v>
      </c>
      <c r="H48" s="28">
        <f t="shared" si="14"/>
        <v>0.16652045014520814</v>
      </c>
      <c r="I48" s="28">
        <f t="shared" si="14"/>
        <v>0.15663633511139002</v>
      </c>
      <c r="J48" s="28">
        <f t="shared" si="14"/>
        <v>0.28376896016945946</v>
      </c>
      <c r="K48" s="29">
        <f t="shared" si="14"/>
        <v>0.48652942200557103</v>
      </c>
      <c r="L48" s="26">
        <f t="shared" si="14"/>
        <v>0.5148308481641815</v>
      </c>
      <c r="M48" s="26">
        <f t="shared" si="14"/>
        <v>0.6824351114771098</v>
      </c>
      <c r="N48" s="26">
        <f t="shared" si="14"/>
        <v>0.8637425989404799</v>
      </c>
      <c r="O48" s="6">
        <f t="shared" si="14"/>
        <v>1.0544685351665786</v>
      </c>
      <c r="P48" s="19"/>
    </row>
    <row r="49" spans="1:16" ht="11.25">
      <c r="A49" s="5" t="s">
        <v>46</v>
      </c>
      <c r="B49" s="5"/>
      <c r="C49" s="30">
        <f aca="true" t="shared" si="15" ref="C49:L49">C25/C12</f>
        <v>36.745098039215684</v>
      </c>
      <c r="D49" s="30">
        <f t="shared" si="15"/>
        <v>26.85122897800776</v>
      </c>
      <c r="E49" s="30">
        <f t="shared" si="15"/>
        <v>11.077551020408164</v>
      </c>
      <c r="F49" s="31">
        <f t="shared" si="15"/>
        <v>13.95774647887324</v>
      </c>
      <c r="G49" s="30">
        <f t="shared" si="15"/>
        <v>7.293720657276995</v>
      </c>
      <c r="H49" s="30">
        <f t="shared" si="15"/>
        <v>5.4045164457535595</v>
      </c>
      <c r="I49" s="30">
        <f t="shared" si="15"/>
        <v>126.91525423728814</v>
      </c>
      <c r="J49" s="30">
        <f t="shared" si="15"/>
        <v>108.72463768115942</v>
      </c>
      <c r="K49" s="32">
        <f t="shared" si="15"/>
        <v>94.73305084745763</v>
      </c>
      <c r="L49" s="30">
        <f t="shared" si="15"/>
        <v>4.0867272727272725</v>
      </c>
      <c r="M49" s="37" t="s">
        <v>26</v>
      </c>
      <c r="N49" s="37" t="s">
        <v>26</v>
      </c>
      <c r="O49" s="13" t="s">
        <v>30</v>
      </c>
      <c r="P49" s="23"/>
    </row>
    <row r="50" spans="1:16" ht="11.25">
      <c r="A50" s="15" t="s">
        <v>47</v>
      </c>
      <c r="C50" s="28"/>
      <c r="D50" s="38"/>
      <c r="E50" s="26"/>
      <c r="F50" s="27"/>
      <c r="G50" s="28"/>
      <c r="H50" s="28"/>
      <c r="I50" s="28"/>
      <c r="J50" s="28"/>
      <c r="K50" s="29"/>
      <c r="L50" s="26"/>
      <c r="M50" s="26"/>
      <c r="N50" s="26"/>
      <c r="O50" s="6"/>
      <c r="P50" s="19"/>
    </row>
    <row r="51" spans="1:16" ht="11.25">
      <c r="A51" s="3" t="s">
        <v>48</v>
      </c>
      <c r="C51" s="26">
        <f aca="true" t="shared" si="16" ref="C51:O51">C11/C16</f>
        <v>0.20462002887518047</v>
      </c>
      <c r="D51" s="26">
        <f t="shared" si="16"/>
        <v>0.128730052788059</v>
      </c>
      <c r="E51" s="26">
        <f t="shared" si="16"/>
        <v>0.10228360613631587</v>
      </c>
      <c r="F51" s="27">
        <f t="shared" si="16"/>
        <v>0.028813773604422634</v>
      </c>
      <c r="G51" s="28">
        <f t="shared" si="16"/>
        <v>0.08907914236670114</v>
      </c>
      <c r="H51" s="28">
        <f t="shared" si="16"/>
        <v>0.18561998019584114</v>
      </c>
      <c r="I51" s="28">
        <f t="shared" si="16"/>
        <v>0.2515970028753134</v>
      </c>
      <c r="J51" s="28">
        <f t="shared" si="16"/>
        <v>0.14670339761248852</v>
      </c>
      <c r="K51" s="29">
        <f t="shared" si="16"/>
        <v>0.21969270372455957</v>
      </c>
      <c r="L51" s="26">
        <f t="shared" si="16"/>
        <v>0.16055846422338568</v>
      </c>
      <c r="M51" s="26">
        <f t="shared" si="16"/>
        <v>0.3319672131147541</v>
      </c>
      <c r="N51" s="26">
        <f t="shared" si="16"/>
        <v>2.5790067720090293</v>
      </c>
      <c r="O51" s="6">
        <f t="shared" si="16"/>
        <v>5.064556962025317</v>
      </c>
      <c r="P51" s="19"/>
    </row>
    <row r="52" spans="1:16" ht="11.25">
      <c r="A52" s="3" t="s">
        <v>49</v>
      </c>
      <c r="C52" s="26">
        <f aca="true" t="shared" si="17" ref="C52:O52">C11/C10</f>
        <v>0.10111485050049365</v>
      </c>
      <c r="D52" s="26">
        <f t="shared" si="17"/>
        <v>0.08861489111094403</v>
      </c>
      <c r="E52" s="26">
        <f t="shared" si="17"/>
        <v>0.06571160697543596</v>
      </c>
      <c r="F52" s="27">
        <f t="shared" si="17"/>
        <v>0.016532686182314574</v>
      </c>
      <c r="G52" s="28">
        <f t="shared" si="17"/>
        <v>0.05969093597959577</v>
      </c>
      <c r="H52" s="28">
        <f t="shared" si="17"/>
        <v>0.09360037726427918</v>
      </c>
      <c r="I52" s="28">
        <f t="shared" si="17"/>
        <v>0.10037351174499488</v>
      </c>
      <c r="J52" s="28">
        <f t="shared" si="17"/>
        <v>0.08929429781906391</v>
      </c>
      <c r="K52" s="29">
        <f t="shared" si="17"/>
        <v>0.10413131756048272</v>
      </c>
      <c r="L52" s="26">
        <f t="shared" si="17"/>
        <v>0.07321403064868284</v>
      </c>
      <c r="M52" s="26">
        <f t="shared" si="17"/>
        <v>0.05076055375149547</v>
      </c>
      <c r="N52" s="26">
        <f t="shared" si="17"/>
        <v>0.08037284558564896</v>
      </c>
      <c r="O52" s="6">
        <f t="shared" si="17"/>
        <v>0.15998240633371985</v>
      </c>
      <c r="P52" s="19"/>
    </row>
    <row r="53" spans="1:16" ht="11.25">
      <c r="A53" s="5" t="s">
        <v>50</v>
      </c>
      <c r="B53" s="5"/>
      <c r="C53" s="30">
        <f aca="true" t="shared" si="18" ref="C53:O53">(C11+C15)/C16</f>
        <v>1.9609164223943065</v>
      </c>
      <c r="D53" s="30">
        <f t="shared" si="18"/>
        <v>1.4081791153449426</v>
      </c>
      <c r="E53" s="30">
        <f t="shared" si="18"/>
        <v>1.425070633011885</v>
      </c>
      <c r="F53" s="31">
        <f t="shared" si="18"/>
        <v>1.5333363982208328</v>
      </c>
      <c r="G53" s="30">
        <f t="shared" si="18"/>
        <v>1.4156920026014734</v>
      </c>
      <c r="H53" s="30">
        <f t="shared" si="18"/>
        <v>1.5955660688744637</v>
      </c>
      <c r="I53" s="30">
        <f t="shared" si="18"/>
        <v>2.2804351213155623</v>
      </c>
      <c r="J53" s="30">
        <f t="shared" si="18"/>
        <v>1.599485766758494</v>
      </c>
      <c r="K53" s="32">
        <f t="shared" si="18"/>
        <v>2.058482825195077</v>
      </c>
      <c r="L53" s="30">
        <f t="shared" si="18"/>
        <v>1.8681254754553185</v>
      </c>
      <c r="M53" s="30">
        <f t="shared" si="18"/>
        <v>6.439828614008942</v>
      </c>
      <c r="N53" s="30">
        <f t="shared" si="18"/>
        <v>31.554176072234764</v>
      </c>
      <c r="O53" s="5">
        <f t="shared" si="18"/>
        <v>31.394936708860758</v>
      </c>
      <c r="P53" s="23"/>
    </row>
    <row r="54" spans="1:16" ht="11.25">
      <c r="A54" s="15" t="s">
        <v>51</v>
      </c>
      <c r="C54" s="28"/>
      <c r="D54" s="38"/>
      <c r="E54" s="26"/>
      <c r="F54" s="27"/>
      <c r="G54" s="28"/>
      <c r="H54" s="28"/>
      <c r="I54" s="28"/>
      <c r="J54" s="28"/>
      <c r="K54" s="29"/>
      <c r="L54" s="26"/>
      <c r="M54" s="26"/>
      <c r="N54" s="26"/>
      <c r="O54" s="6"/>
      <c r="P54" s="19"/>
    </row>
    <row r="55" spans="1:16" ht="11.25">
      <c r="A55" s="3" t="s">
        <v>52</v>
      </c>
      <c r="B55" s="6"/>
      <c r="C55" s="26">
        <f>(C40)/C28</f>
        <v>0.03458014132543818</v>
      </c>
      <c r="D55" s="26">
        <f>((D40)/0.75)/D28</f>
        <v>0.014852717079785822</v>
      </c>
      <c r="E55" s="26">
        <f>((E40)/0.5)/E28</f>
        <v>0.009092420277025016</v>
      </c>
      <c r="F55" s="27">
        <f>((F40)/0.25)/F28</f>
        <v>0.04296876842040734</v>
      </c>
      <c r="G55" s="26">
        <f>(G40)/G28</f>
        <v>0.057553211690172454</v>
      </c>
      <c r="H55" s="28">
        <f>((H40)/0.75)/H28</f>
        <v>0.02175688762794964</v>
      </c>
      <c r="I55" s="28">
        <f>((I40)/0.5)/I28</f>
        <v>0.009602615180304423</v>
      </c>
      <c r="J55" s="28">
        <f>((J40)/0.25)/J28</f>
        <v>0.024537306040025526</v>
      </c>
      <c r="K55" s="29">
        <f>(K40)/K28</f>
        <v>0.059922400491363687</v>
      </c>
      <c r="L55" s="39" t="s">
        <v>30</v>
      </c>
      <c r="M55" s="39" t="s">
        <v>30</v>
      </c>
      <c r="N55" s="39" t="s">
        <v>30</v>
      </c>
      <c r="O55" s="25" t="s">
        <v>30</v>
      </c>
      <c r="P55" s="19"/>
    </row>
    <row r="56" spans="1:16" ht="11.25">
      <c r="A56" s="3" t="s">
        <v>53</v>
      </c>
      <c r="B56" s="6"/>
      <c r="C56" s="26">
        <f>(C40)/C27</f>
        <v>0.030882490116024598</v>
      </c>
      <c r="D56" s="26">
        <f>((D40)/0.75)/D27</f>
        <v>0.011806254736837427</v>
      </c>
      <c r="E56" s="26">
        <f>((E40)/0.5)/E27</f>
        <v>0.007579908087168943</v>
      </c>
      <c r="F56" s="27">
        <f>((F40)/0.25)/F27</f>
        <v>0.03779407372996649</v>
      </c>
      <c r="G56" s="26">
        <f>(G40)/G27</f>
        <v>0.05197896312310315</v>
      </c>
      <c r="H56" s="28">
        <f>((H40)/0.75)/H27</f>
        <v>0.01669196633689855</v>
      </c>
      <c r="I56" s="28">
        <f>((I40)/0.5)/I27</f>
        <v>0.007978309560297065</v>
      </c>
      <c r="J56" s="28">
        <f>((J40)/0.25)/J27</f>
        <v>0.021851434000356273</v>
      </c>
      <c r="K56" s="29">
        <f>(K40)/K27</f>
        <v>0.05163822261237768</v>
      </c>
      <c r="L56" s="39" t="s">
        <v>30</v>
      </c>
      <c r="M56" s="39" t="s">
        <v>30</v>
      </c>
      <c r="N56" s="39" t="s">
        <v>30</v>
      </c>
      <c r="O56" s="25" t="s">
        <v>54</v>
      </c>
      <c r="P56" s="19"/>
    </row>
    <row r="57" spans="1:16" ht="11.25">
      <c r="A57" s="3" t="s">
        <v>55</v>
      </c>
      <c r="B57" s="6"/>
      <c r="C57" s="26">
        <f>(C40)/C31</f>
        <v>0.17489181007334567</v>
      </c>
      <c r="D57" s="26">
        <f>((D40)/0.75)/D31</f>
        <v>0.08279172706161064</v>
      </c>
      <c r="E57" s="26">
        <f>((E40)/0.5)/E31</f>
        <v>0.05324157913799348</v>
      </c>
      <c r="F57" s="27">
        <f>((F40)/0.25)/F31</f>
        <v>0.18876367252237322</v>
      </c>
      <c r="G57" s="26">
        <f>(G40)/G31</f>
        <v>0.21184394459270556</v>
      </c>
      <c r="H57" s="28">
        <f>((H40)/0.75)/H31</f>
        <v>0.08600217252874855</v>
      </c>
      <c r="I57" s="28">
        <f>((I40)/0.5)/I31</f>
        <v>0.03773500747117465</v>
      </c>
      <c r="J57" s="28">
        <f>((J40)/0.25)/J31</f>
        <v>0.0576544315129812</v>
      </c>
      <c r="K57" s="29">
        <f>(K40)/K31</f>
        <v>0.09031180149466031</v>
      </c>
      <c r="L57" s="39" t="s">
        <v>54</v>
      </c>
      <c r="M57" s="39" t="s">
        <v>54</v>
      </c>
      <c r="N57" s="39" t="s">
        <v>54</v>
      </c>
      <c r="O57" s="25" t="s">
        <v>54</v>
      </c>
      <c r="P57" s="19"/>
    </row>
    <row r="58" spans="1:16" ht="11.25">
      <c r="A58" s="3" t="s">
        <v>56</v>
      </c>
      <c r="B58" s="6"/>
      <c r="C58" s="26">
        <f aca="true" t="shared" si="19" ref="C58:K58">(C33)/C28</f>
        <v>0.07996657681507578</v>
      </c>
      <c r="D58" s="26">
        <f t="shared" si="19"/>
        <v>0.06345677976764669</v>
      </c>
      <c r="E58" s="26">
        <f t="shared" si="19"/>
        <v>0.04151122828856064</v>
      </c>
      <c r="F58" s="27">
        <f t="shared" si="19"/>
        <v>0.02614342099678866</v>
      </c>
      <c r="G58" s="26">
        <f t="shared" si="19"/>
        <v>0.11921490099949938</v>
      </c>
      <c r="H58" s="26">
        <f t="shared" si="19"/>
        <v>0.08449935468464832</v>
      </c>
      <c r="I58" s="26">
        <f t="shared" si="19"/>
        <v>0.04406306398338271</v>
      </c>
      <c r="J58" s="26">
        <f t="shared" si="19"/>
        <v>0.024289646895211604</v>
      </c>
      <c r="K58" s="29">
        <f t="shared" si="19"/>
        <v>0.07091816098152892</v>
      </c>
      <c r="L58" s="39" t="s">
        <v>54</v>
      </c>
      <c r="M58" s="39" t="s">
        <v>54</v>
      </c>
      <c r="N58" s="39" t="s">
        <v>54</v>
      </c>
      <c r="O58" s="25" t="s">
        <v>54</v>
      </c>
      <c r="P58" s="40" t="e">
        <f>(P33)/P28</f>
        <v>#DIV/0!</v>
      </c>
    </row>
    <row r="59" spans="1:16" ht="11.25">
      <c r="A59" s="3" t="s">
        <v>57</v>
      </c>
      <c r="B59" s="6"/>
      <c r="C59" s="26">
        <f aca="true" t="shared" si="20" ref="C59:K59">(C34)/C28</f>
        <v>0.037834081203877414</v>
      </c>
      <c r="D59" s="26">
        <f t="shared" si="20"/>
        <v>0.030071719162857023</v>
      </c>
      <c r="E59" s="26">
        <f t="shared" si="20"/>
        <v>0.019406441237527883</v>
      </c>
      <c r="F59" s="27">
        <f t="shared" si="20"/>
        <v>0.012411523099485525</v>
      </c>
      <c r="G59" s="26">
        <f t="shared" si="20"/>
        <v>0.07189260416486849</v>
      </c>
      <c r="H59" s="26">
        <f t="shared" si="20"/>
        <v>0.05316033954390134</v>
      </c>
      <c r="I59" s="26">
        <f t="shared" si="20"/>
        <v>0.030828253935823658</v>
      </c>
      <c r="J59" s="26">
        <f t="shared" si="20"/>
        <v>0.01933646399893316</v>
      </c>
      <c r="K59" s="29">
        <f t="shared" si="20"/>
        <v>0.039129327520860485</v>
      </c>
      <c r="L59" s="39" t="s">
        <v>54</v>
      </c>
      <c r="M59" s="39" t="s">
        <v>54</v>
      </c>
      <c r="N59" s="39" t="s">
        <v>54</v>
      </c>
      <c r="O59" s="25" t="s">
        <v>54</v>
      </c>
      <c r="P59" s="40" t="e">
        <f>(P34)/P28</f>
        <v>#DIV/0!</v>
      </c>
    </row>
    <row r="60" spans="1:16" ht="11.25">
      <c r="A60" s="3" t="s">
        <v>58</v>
      </c>
      <c r="B60" s="6"/>
      <c r="C60" s="26">
        <f aca="true" t="shared" si="21" ref="C60:K60">(C35)/C28</f>
        <v>0.042132495611198376</v>
      </c>
      <c r="D60" s="26">
        <f t="shared" si="21"/>
        <v>0.033385060604789664</v>
      </c>
      <c r="E60" s="26">
        <f t="shared" si="21"/>
        <v>0.022104787051032755</v>
      </c>
      <c r="F60" s="27">
        <f t="shared" si="21"/>
        <v>0.013731897897303134</v>
      </c>
      <c r="G60" s="26">
        <f t="shared" si="21"/>
        <v>0.0473222968346309</v>
      </c>
      <c r="H60" s="26">
        <f t="shared" si="21"/>
        <v>0.031339015140746974</v>
      </c>
      <c r="I60" s="26">
        <f t="shared" si="21"/>
        <v>0.013234810047559052</v>
      </c>
      <c r="J60" s="26">
        <f t="shared" si="21"/>
        <v>0.004953182896278445</v>
      </c>
      <c r="K60" s="29">
        <f t="shared" si="21"/>
        <v>0.031788833460668436</v>
      </c>
      <c r="L60" s="39" t="s">
        <v>54</v>
      </c>
      <c r="M60" s="39" t="s">
        <v>54</v>
      </c>
      <c r="N60" s="39" t="s">
        <v>54</v>
      </c>
      <c r="O60" s="25" t="s">
        <v>54</v>
      </c>
      <c r="P60" s="40" t="e">
        <f>(P35)/P28</f>
        <v>#DIV/0!</v>
      </c>
    </row>
    <row r="61" spans="1:16" ht="11.25">
      <c r="A61" s="3" t="s">
        <v>59</v>
      </c>
      <c r="B61" s="6"/>
      <c r="C61" s="26">
        <f>(C38)/(C37)</f>
        <v>0.5401075268817205</v>
      </c>
      <c r="D61" s="26">
        <f>(D38/0.75)/(D37/0.75)</f>
        <v>0.7614426949835225</v>
      </c>
      <c r="E61" s="26">
        <f>(E38/0.5)/(E37/0.5)</f>
        <v>0.8232780291603821</v>
      </c>
      <c r="F61" s="27">
        <f>(F38/0.25)/(F37/0.25)</f>
        <v>0.4911738746690203</v>
      </c>
      <c r="G61" s="26">
        <f>(G38)/(G37)</f>
        <v>0.42925863044708545</v>
      </c>
      <c r="H61" s="28">
        <f>(H38/0.75)/(H37/0.75)</f>
        <v>0.5873307705164633</v>
      </c>
      <c r="I61" s="28">
        <f>(I38/0.5)/(I37/0.5)</f>
        <v>0.6580698835274542</v>
      </c>
      <c r="J61" s="28">
        <f>(J38/0.25)/(J37/0.25)</f>
        <v>0.47270306258322237</v>
      </c>
      <c r="K61" s="29">
        <f>(K38)/(K37)</f>
        <v>0.17915194346289753</v>
      </c>
      <c r="L61" s="26">
        <f>((L38)/0.75)/((L37)/0.75)</f>
        <v>0.1625677365568987</v>
      </c>
      <c r="M61" s="26">
        <f>((M38)/0.5)/((M37)/0.5)</f>
        <v>0.20125786163522014</v>
      </c>
      <c r="N61" s="26">
        <f>(N38/0.25)/(N37/0.25)</f>
        <v>0.2138157894736842</v>
      </c>
      <c r="O61" s="25" t="s">
        <v>54</v>
      </c>
      <c r="P61" s="19" t="e">
        <f>P38/P37</f>
        <v>#DIV/0!</v>
      </c>
    </row>
    <row r="62" spans="1:16" ht="11.25">
      <c r="A62" s="5" t="s">
        <v>60</v>
      </c>
      <c r="B62" s="5"/>
      <c r="C62" s="30">
        <f aca="true" t="shared" si="22" ref="C62:K62">(C36)/C28</f>
        <v>0.032587605301109955</v>
      </c>
      <c r="D62" s="30">
        <f t="shared" si="22"/>
        <v>0.012431321561883991</v>
      </c>
      <c r="E62" s="30">
        <f t="shared" si="22"/>
        <v>0.008651716232985537</v>
      </c>
      <c r="F62" s="31">
        <f t="shared" si="22"/>
        <v>0.0076393113302304525</v>
      </c>
      <c r="G62" s="30">
        <f t="shared" si="22"/>
        <v>0.07468913094765431</v>
      </c>
      <c r="H62" s="30">
        <f t="shared" si="22"/>
        <v>0.03669484827982238</v>
      </c>
      <c r="I62" s="30">
        <f t="shared" si="22"/>
        <v>0.014052053892691343</v>
      </c>
      <c r="J62" s="31">
        <f t="shared" si="22"/>
        <v>0.009353895392587372</v>
      </c>
      <c r="K62" s="30">
        <f t="shared" si="22"/>
        <v>0.05300136323461118</v>
      </c>
      <c r="L62" s="37" t="s">
        <v>54</v>
      </c>
      <c r="M62" s="37" t="s">
        <v>54</v>
      </c>
      <c r="N62" s="37" t="s">
        <v>54</v>
      </c>
      <c r="O62" s="13" t="s">
        <v>54</v>
      </c>
      <c r="P62" s="23" t="e">
        <f>(P36)/P28</f>
        <v>#DIV/0!</v>
      </c>
    </row>
    <row r="63" spans="1:16" ht="11.25">
      <c r="A63" s="15" t="s">
        <v>61</v>
      </c>
      <c r="B63" s="6"/>
      <c r="C63" s="6"/>
      <c r="D63" s="6"/>
      <c r="E63" s="6"/>
      <c r="F63" s="19"/>
      <c r="K63" s="20"/>
      <c r="L63" s="6"/>
      <c r="M63" s="6"/>
      <c r="N63" s="6"/>
      <c r="O63" s="6"/>
      <c r="P63" s="19"/>
    </row>
    <row r="64" spans="1:16" ht="11.25">
      <c r="A64" s="3" t="s">
        <v>62</v>
      </c>
      <c r="B64" s="6"/>
      <c r="C64" s="6">
        <v>6</v>
      </c>
      <c r="D64" s="6">
        <v>6</v>
      </c>
      <c r="E64" s="6">
        <v>6</v>
      </c>
      <c r="F64" s="19">
        <v>6</v>
      </c>
      <c r="G64" s="3">
        <v>7</v>
      </c>
      <c r="H64" s="3">
        <v>7</v>
      </c>
      <c r="I64" s="3">
        <v>7</v>
      </c>
      <c r="J64" s="3">
        <v>6</v>
      </c>
      <c r="K64" s="20">
        <v>6</v>
      </c>
      <c r="L64" s="6">
        <v>6</v>
      </c>
      <c r="M64" s="6">
        <v>4</v>
      </c>
      <c r="N64" s="6">
        <v>5</v>
      </c>
      <c r="O64" s="6">
        <v>3</v>
      </c>
      <c r="P64" s="19"/>
    </row>
    <row r="65" spans="1:16" ht="11.25">
      <c r="A65" s="3" t="s">
        <v>63</v>
      </c>
      <c r="B65" s="6"/>
      <c r="C65" s="6">
        <v>1</v>
      </c>
      <c r="D65" s="6">
        <v>1</v>
      </c>
      <c r="E65" s="6">
        <v>1</v>
      </c>
      <c r="F65" s="19">
        <v>1</v>
      </c>
      <c r="G65" s="3">
        <v>1</v>
      </c>
      <c r="H65" s="3">
        <v>1</v>
      </c>
      <c r="I65" s="3">
        <v>1</v>
      </c>
      <c r="J65" s="3">
        <v>1</v>
      </c>
      <c r="K65" s="20">
        <v>1</v>
      </c>
      <c r="L65" s="6">
        <v>1</v>
      </c>
      <c r="M65" s="6">
        <v>1</v>
      </c>
      <c r="N65" s="6">
        <v>1</v>
      </c>
      <c r="O65" s="6">
        <v>1</v>
      </c>
      <c r="P65" s="19"/>
    </row>
    <row r="66" spans="1:16" ht="11.25">
      <c r="A66" s="3" t="s">
        <v>64</v>
      </c>
      <c r="B66" s="6"/>
      <c r="C66" s="6">
        <f aca="true" t="shared" si="23" ref="C66:O66">C12/C64</f>
        <v>110.5</v>
      </c>
      <c r="D66" s="6">
        <f t="shared" si="23"/>
        <v>128.83333333333334</v>
      </c>
      <c r="E66" s="6">
        <f t="shared" si="23"/>
        <v>326.6666666666667</v>
      </c>
      <c r="F66" s="19">
        <f t="shared" si="23"/>
        <v>307.6666666666667</v>
      </c>
      <c r="G66" s="3">
        <f t="shared" si="23"/>
        <v>486.85714285714283</v>
      </c>
      <c r="H66" s="3">
        <f t="shared" si="23"/>
        <v>582</v>
      </c>
      <c r="I66" s="3">
        <f t="shared" si="23"/>
        <v>25.285714285714285</v>
      </c>
      <c r="J66" s="3">
        <f t="shared" si="23"/>
        <v>34.5</v>
      </c>
      <c r="K66" s="20">
        <f t="shared" si="23"/>
        <v>39.333333333333336</v>
      </c>
      <c r="L66" s="6">
        <f t="shared" si="23"/>
        <v>916.6666666666666</v>
      </c>
      <c r="M66" s="6">
        <f t="shared" si="23"/>
        <v>0</v>
      </c>
      <c r="N66" s="6">
        <f t="shared" si="23"/>
        <v>0</v>
      </c>
      <c r="O66" s="6">
        <f t="shared" si="23"/>
        <v>0</v>
      </c>
      <c r="P66" s="19"/>
    </row>
    <row r="67" spans="1:16" ht="11.25">
      <c r="A67" s="3" t="s">
        <v>65</v>
      </c>
      <c r="B67" s="6"/>
      <c r="C67" s="6">
        <f aca="true" t="shared" si="24" ref="C67:O67">C16/C64</f>
        <v>11428.5</v>
      </c>
      <c r="D67" s="6">
        <f t="shared" si="24"/>
        <v>13734.166666666666</v>
      </c>
      <c r="E67" s="6">
        <f t="shared" si="24"/>
        <v>14275.666666666666</v>
      </c>
      <c r="F67" s="19">
        <f t="shared" si="24"/>
        <v>14501.166666666666</v>
      </c>
      <c r="G67" s="3">
        <f t="shared" si="24"/>
        <v>13399</v>
      </c>
      <c r="H67" s="3">
        <f t="shared" si="24"/>
        <v>12984.285714285714</v>
      </c>
      <c r="I67" s="3">
        <f t="shared" si="24"/>
        <v>10085.857142857143</v>
      </c>
      <c r="J67" s="3">
        <f t="shared" si="24"/>
        <v>9075</v>
      </c>
      <c r="K67" s="20">
        <f t="shared" si="24"/>
        <v>4143.666666666667</v>
      </c>
      <c r="L67" s="6">
        <f t="shared" si="24"/>
        <v>3724.5</v>
      </c>
      <c r="M67" s="6">
        <f t="shared" si="24"/>
        <v>1342</v>
      </c>
      <c r="N67" s="6">
        <f t="shared" si="24"/>
        <v>177.2</v>
      </c>
      <c r="O67" s="6">
        <f t="shared" si="24"/>
        <v>263.3333333333333</v>
      </c>
      <c r="P67" s="19"/>
    </row>
    <row r="68" spans="1:16" ht="11.25">
      <c r="A68" s="5" t="s">
        <v>66</v>
      </c>
      <c r="B68" s="5"/>
      <c r="C68" s="5">
        <f aca="true" t="shared" si="25" ref="C68:N68">C40/C64</f>
        <v>717.3333333333334</v>
      </c>
      <c r="D68" s="5">
        <f t="shared" si="25"/>
        <v>221.33333333333334</v>
      </c>
      <c r="E68" s="5">
        <f t="shared" si="25"/>
        <v>98</v>
      </c>
      <c r="F68" s="23">
        <f t="shared" si="25"/>
        <v>189.83333333333334</v>
      </c>
      <c r="G68" s="5">
        <f t="shared" si="25"/>
        <v>714.4285714285714</v>
      </c>
      <c r="H68" s="5">
        <f t="shared" si="25"/>
        <v>205</v>
      </c>
      <c r="I68" s="5">
        <f t="shared" si="25"/>
        <v>60.42857142857143</v>
      </c>
      <c r="J68" s="5">
        <f t="shared" si="25"/>
        <v>53.666666666666664</v>
      </c>
      <c r="K68" s="24">
        <f t="shared" si="25"/>
        <v>333.3333333333333</v>
      </c>
      <c r="L68" s="5">
        <f t="shared" si="25"/>
        <v>334.8333333333333</v>
      </c>
      <c r="M68" s="5">
        <f t="shared" si="25"/>
        <v>158.75</v>
      </c>
      <c r="N68" s="5">
        <f t="shared" si="25"/>
        <v>47.8</v>
      </c>
      <c r="O68" s="5">
        <v>0</v>
      </c>
      <c r="P68" s="23"/>
    </row>
    <row r="69" spans="1:16" ht="11.25">
      <c r="A69" s="15" t="s">
        <v>67</v>
      </c>
      <c r="B69" s="6"/>
      <c r="C69" s="6"/>
      <c r="D69" s="6"/>
      <c r="E69" s="6"/>
      <c r="F69" s="19"/>
      <c r="K69" s="20"/>
      <c r="L69" s="6"/>
      <c r="M69" s="6"/>
      <c r="N69" s="6"/>
      <c r="O69" s="6"/>
      <c r="P69" s="19"/>
    </row>
    <row r="70" spans="1:16" ht="11.25">
      <c r="A70" s="3" t="s">
        <v>68</v>
      </c>
      <c r="B70" s="6"/>
      <c r="C70" s="28">
        <f aca="true" t="shared" si="26" ref="C70:I70">(C10-G10)/G10</f>
        <v>-0.008630359145823063</v>
      </c>
      <c r="D70" s="26">
        <f t="shared" si="26"/>
        <v>-0.33585397653194266</v>
      </c>
      <c r="E70" s="26">
        <f t="shared" si="26"/>
        <v>-0.2466194644259729</v>
      </c>
      <c r="F70" s="27">
        <f t="shared" si="26"/>
        <v>0.6951049107392379</v>
      </c>
      <c r="G70" s="28">
        <f t="shared" si="26"/>
        <v>1.6685032314643586</v>
      </c>
      <c r="H70" s="28">
        <f t="shared" si="26"/>
        <v>2.677943967188361</v>
      </c>
      <c r="I70" s="28">
        <f t="shared" si="26"/>
        <v>4.040990144134906</v>
      </c>
      <c r="J70" s="28">
        <f>(J10-K10)/K10*100</f>
        <v>70.54696585514651</v>
      </c>
      <c r="K70" s="29">
        <f>(K10-L10)/L10*100</f>
        <v>7.03164854000449</v>
      </c>
      <c r="L70" s="39" t="s">
        <v>30</v>
      </c>
      <c r="M70" s="39" t="s">
        <v>30</v>
      </c>
      <c r="N70" s="39" t="s">
        <v>30</v>
      </c>
      <c r="O70" s="25" t="s">
        <v>30</v>
      </c>
      <c r="P70" s="19"/>
    </row>
    <row r="71" spans="1:16" ht="11.25">
      <c r="A71" s="3" t="s">
        <v>69</v>
      </c>
      <c r="B71" s="6"/>
      <c r="C71" s="28">
        <f aca="true" t="shared" si="27" ref="C71:H72">(C12-G12)/G12</f>
        <v>-0.8054577464788732</v>
      </c>
      <c r="D71" s="26">
        <f t="shared" si="27"/>
        <v>-0.8102601865488464</v>
      </c>
      <c r="E71" s="26">
        <f t="shared" si="27"/>
        <v>10.073446327683616</v>
      </c>
      <c r="F71" s="27">
        <f t="shared" si="27"/>
        <v>7.917874396135265</v>
      </c>
      <c r="G71" s="28">
        <f t="shared" si="27"/>
        <v>13.440677966101696</v>
      </c>
      <c r="H71" s="28">
        <f t="shared" si="27"/>
        <v>-0.25927272727272727</v>
      </c>
      <c r="I71" s="28">
        <v>0</v>
      </c>
      <c r="J71" s="28">
        <f>(J12-K12)/K12*100</f>
        <v>-12.288135593220339</v>
      </c>
      <c r="K71" s="29">
        <f>(K12-L12)/L12*100</f>
        <v>-95.7090909090909</v>
      </c>
      <c r="L71" s="39" t="s">
        <v>30</v>
      </c>
      <c r="M71" s="39" t="s">
        <v>30</v>
      </c>
      <c r="N71" s="39" t="s">
        <v>30</v>
      </c>
      <c r="O71" s="25" t="s">
        <v>30</v>
      </c>
      <c r="P71" s="19"/>
    </row>
    <row r="72" spans="2:16" ht="11.25">
      <c r="B72" s="6" t="s">
        <v>16</v>
      </c>
      <c r="C72" s="28">
        <f t="shared" si="27"/>
        <v>-0.8618343195266273</v>
      </c>
      <c r="D72" s="26">
        <f t="shared" si="27"/>
        <v>-0.8652430044182622</v>
      </c>
      <c r="E72" s="26">
        <f t="shared" si="27"/>
        <v>8.807909604519773</v>
      </c>
      <c r="F72" s="27">
        <f t="shared" si="27"/>
        <v>7.541062801932367</v>
      </c>
      <c r="G72" s="28">
        <f t="shared" si="27"/>
        <v>13.322033898305085</v>
      </c>
      <c r="H72" s="28">
        <f t="shared" si="27"/>
        <v>-0.25927272727272727</v>
      </c>
      <c r="I72" s="28">
        <v>0</v>
      </c>
      <c r="J72" s="28">
        <f>(J13-K13)/K13*100</f>
        <v>-12.288135593220339</v>
      </c>
      <c r="K72" s="29">
        <f>(K13-L13)/L13*100</f>
        <v>-95.7090909090909</v>
      </c>
      <c r="L72" s="39" t="s">
        <v>30</v>
      </c>
      <c r="M72" s="39" t="s">
        <v>30</v>
      </c>
      <c r="N72" s="39" t="s">
        <v>30</v>
      </c>
      <c r="O72" s="25" t="s">
        <v>30</v>
      </c>
      <c r="P72" s="19"/>
    </row>
    <row r="73" spans="2:16" ht="11.25">
      <c r="B73" s="6" t="s">
        <v>17</v>
      </c>
      <c r="C73" s="41">
        <f>(C14-G14)/G14</f>
        <v>6</v>
      </c>
      <c r="D73" s="41">
        <v>0</v>
      </c>
      <c r="E73" s="41">
        <v>0</v>
      </c>
      <c r="F73" s="27">
        <v>0</v>
      </c>
      <c r="G73" s="26">
        <v>0</v>
      </c>
      <c r="H73" s="28">
        <v>0</v>
      </c>
      <c r="I73" s="28">
        <v>0</v>
      </c>
      <c r="J73" s="28">
        <v>0</v>
      </c>
      <c r="K73" s="29">
        <v>0</v>
      </c>
      <c r="L73" s="39" t="s">
        <v>54</v>
      </c>
      <c r="M73" s="39" t="s">
        <v>30</v>
      </c>
      <c r="N73" s="39" t="s">
        <v>30</v>
      </c>
      <c r="O73" s="25" t="s">
        <v>30</v>
      </c>
      <c r="P73" s="19"/>
    </row>
    <row r="74" spans="1:16" ht="11.25">
      <c r="A74" s="3" t="s">
        <v>70</v>
      </c>
      <c r="B74" s="6"/>
      <c r="C74" s="28">
        <f aca="true" t="shared" si="28" ref="C74:I75">(C16-G16)/G16</f>
        <v>-0.26891132600513895</v>
      </c>
      <c r="D74" s="26">
        <f t="shared" si="28"/>
        <v>-0.09335460446693805</v>
      </c>
      <c r="E74" s="26">
        <f t="shared" si="28"/>
        <v>0.2132122774464951</v>
      </c>
      <c r="F74" s="27">
        <f t="shared" si="28"/>
        <v>0.5979247015610653</v>
      </c>
      <c r="G74" s="28">
        <f t="shared" si="28"/>
        <v>2.772544445338267</v>
      </c>
      <c r="H74" s="28">
        <f t="shared" si="28"/>
        <v>3.067212601244015</v>
      </c>
      <c r="I74" s="28">
        <f t="shared" si="28"/>
        <v>12.152198211624441</v>
      </c>
      <c r="J74" s="28">
        <f>(J16-K16)/K16*100</f>
        <v>119.00892928967903</v>
      </c>
      <c r="K74" s="29">
        <f>(K16-L16)/L16*100</f>
        <v>11.25430706582539</v>
      </c>
      <c r="L74" s="39" t="s">
        <v>30</v>
      </c>
      <c r="M74" s="39" t="s">
        <v>30</v>
      </c>
      <c r="N74" s="39" t="s">
        <v>30</v>
      </c>
      <c r="O74" s="25" t="s">
        <v>30</v>
      </c>
      <c r="P74" s="19"/>
    </row>
    <row r="75" spans="2:16" ht="11.25">
      <c r="B75" s="6" t="s">
        <v>16</v>
      </c>
      <c r="C75" s="28">
        <f t="shared" si="28"/>
        <v>-0.27430901016768183</v>
      </c>
      <c r="D75" s="26">
        <f t="shared" si="28"/>
        <v>-0.1188794123747819</v>
      </c>
      <c r="E75" s="26">
        <f t="shared" si="28"/>
        <v>0.14181019251156146</v>
      </c>
      <c r="F75" s="27">
        <f t="shared" si="28"/>
        <v>0.48670290490385176</v>
      </c>
      <c r="G75" s="28">
        <f t="shared" si="28"/>
        <v>2.583702930689625</v>
      </c>
      <c r="H75" s="28">
        <f t="shared" si="28"/>
        <v>2.999658386608755</v>
      </c>
      <c r="I75" s="28">
        <f t="shared" si="28"/>
        <v>11.968121139669258</v>
      </c>
      <c r="J75" s="28">
        <f>(J17-K17)/K17*100</f>
        <v>123.18027654578658</v>
      </c>
      <c r="K75" s="29">
        <f>(K17-L17)/L17*100</f>
        <v>12.234639597872237</v>
      </c>
      <c r="L75" s="39" t="s">
        <v>26</v>
      </c>
      <c r="M75" s="39" t="s">
        <v>30</v>
      </c>
      <c r="N75" s="39" t="s">
        <v>30</v>
      </c>
      <c r="O75" s="25" t="s">
        <v>30</v>
      </c>
      <c r="P75" s="19"/>
    </row>
    <row r="76" spans="2:16" ht="11.25">
      <c r="B76" s="6" t="s">
        <v>17</v>
      </c>
      <c r="C76" s="28">
        <f aca="true" t="shared" si="29" ref="C76:I76">(C21-G21)/G21</f>
        <v>-0.2298021978021978</v>
      </c>
      <c r="D76" s="26">
        <f t="shared" si="29"/>
        <v>0.14082615022948616</v>
      </c>
      <c r="E76" s="26">
        <f t="shared" si="29"/>
        <v>1.0560391730141458</v>
      </c>
      <c r="F76" s="27">
        <f t="shared" si="29"/>
        <v>2.4258725584374</v>
      </c>
      <c r="G76" s="28">
        <f t="shared" si="29"/>
        <v>5.102467811158799</v>
      </c>
      <c r="H76" s="28">
        <f t="shared" si="29"/>
        <v>3.8130387931034484</v>
      </c>
      <c r="I76" s="28">
        <f t="shared" si="29"/>
        <v>14.799426934097422</v>
      </c>
      <c r="J76" s="28">
        <v>0</v>
      </c>
      <c r="K76" s="29">
        <v>0</v>
      </c>
      <c r="L76" s="39" t="s">
        <v>26</v>
      </c>
      <c r="M76" s="39" t="s">
        <v>30</v>
      </c>
      <c r="N76" s="39" t="s">
        <v>30</v>
      </c>
      <c r="O76" s="25" t="s">
        <v>30</v>
      </c>
      <c r="P76" s="19"/>
    </row>
    <row r="77" spans="1:16" ht="11.25">
      <c r="A77" s="3" t="s">
        <v>71</v>
      </c>
      <c r="B77" s="6"/>
      <c r="C77" s="28">
        <f aca="true" t="shared" si="30" ref="C77:I77">C25/G25-1</f>
        <v>-0.019913907551192822</v>
      </c>
      <c r="D77" s="26">
        <f t="shared" si="30"/>
        <v>-0.057316740848396774</v>
      </c>
      <c r="E77" s="26">
        <f t="shared" si="30"/>
        <v>-0.033475783475783505</v>
      </c>
      <c r="F77" s="27">
        <f t="shared" si="30"/>
        <v>0.1448502621523149</v>
      </c>
      <c r="G77" s="28">
        <f t="shared" si="30"/>
        <v>0.11182180077827963</v>
      </c>
      <c r="H77" s="28">
        <f t="shared" si="30"/>
        <v>-0.0204208746718868</v>
      </c>
      <c r="I77" s="28">
        <f t="shared" si="30"/>
        <v>0.003977653631284994</v>
      </c>
      <c r="J77" s="28">
        <f>(J25-K25)/K25*100</f>
        <v>0.6664579326385472</v>
      </c>
      <c r="K77" s="29">
        <f>(K25-L25)/L25*100</f>
        <v>-0.5338790763891978</v>
      </c>
      <c r="L77" s="39" t="s">
        <v>26</v>
      </c>
      <c r="M77" s="39" t="s">
        <v>30</v>
      </c>
      <c r="N77" s="39" t="s">
        <v>30</v>
      </c>
      <c r="O77" s="25" t="s">
        <v>30</v>
      </c>
      <c r="P77" s="19"/>
    </row>
    <row r="78" spans="1:16" ht="11.25">
      <c r="A78" s="5" t="s">
        <v>72</v>
      </c>
      <c r="B78" s="5"/>
      <c r="C78" s="30">
        <f aca="true" t="shared" si="31" ref="C78:I78">(C40-G40)/G40</f>
        <v>-0.13937212557488501</v>
      </c>
      <c r="D78" s="30">
        <f t="shared" si="31"/>
        <v>-0.07456445993031359</v>
      </c>
      <c r="E78" s="30">
        <f t="shared" si="31"/>
        <v>0.3900709219858156</v>
      </c>
      <c r="F78" s="31">
        <f t="shared" si="31"/>
        <v>2.5372670807453415</v>
      </c>
      <c r="G78" s="30">
        <f t="shared" si="31"/>
        <v>1.5005</v>
      </c>
      <c r="H78" s="30">
        <f t="shared" si="31"/>
        <v>-0.2857142857142857</v>
      </c>
      <c r="I78" s="30">
        <f t="shared" si="31"/>
        <v>-0.33385826771653543</v>
      </c>
      <c r="J78" s="30">
        <f>(J40-K40)/K40*100</f>
        <v>-83.89999999999999</v>
      </c>
      <c r="K78" s="32">
        <f>(K40-L40)/L40*100</f>
        <v>-0.44798407167745147</v>
      </c>
      <c r="L78" s="37" t="s">
        <v>26</v>
      </c>
      <c r="M78" s="37" t="s">
        <v>30</v>
      </c>
      <c r="N78" s="37" t="s">
        <v>30</v>
      </c>
      <c r="O78" s="13" t="s">
        <v>30</v>
      </c>
      <c r="P78" s="23"/>
    </row>
    <row r="79" spans="6:14" ht="11.25">
      <c r="F79" s="28"/>
      <c r="G79" s="28"/>
      <c r="H79" s="28"/>
      <c r="I79" s="28"/>
      <c r="J79" s="28"/>
      <c r="K79" s="28"/>
      <c r="L79" s="28"/>
      <c r="M79" s="28"/>
      <c r="N79" s="28"/>
    </row>
  </sheetData>
  <sheetProtection/>
  <mergeCells count="8">
    <mergeCell ref="A1:P1"/>
    <mergeCell ref="K7:N7"/>
    <mergeCell ref="O7:P7"/>
    <mergeCell ref="A2:P2"/>
    <mergeCell ref="A3:P3"/>
    <mergeCell ref="A4:P4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2017-06-16T16:02:14Z</dcterms:created>
  <dcterms:modified xsi:type="dcterms:W3CDTF">2017-06-16T16:02:18Z</dcterms:modified>
  <cp:category/>
  <cp:version/>
  <cp:contentType/>
  <cp:contentStatus/>
</cp:coreProperties>
</file>