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afé (Int)" sheetId="1" r:id="rId1"/>
  </sheets>
  <definedNames/>
  <calcPr fullCalcOnLoad="1"/>
</workbook>
</file>

<file path=xl/sharedStrings.xml><?xml version="1.0" encoding="utf-8"?>
<sst xmlns="http://schemas.openxmlformats.org/spreadsheetml/2006/main" count="190" uniqueCount="72">
  <si>
    <t>CUADRO No. 19-7</t>
  </si>
  <si>
    <t>BANCAFÉ</t>
  </si>
  <si>
    <t>ESTADISTICA FINANCIERA. AÑOS 1999, TRIMESTRES DE 2000 Y 2001</t>
  </si>
  <si>
    <t>(En miles de balboas)</t>
  </si>
  <si>
    <t>Año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</si>
  <si>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</si>
  <si>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</si>
  <si>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</si>
  <si>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</si>
  <si>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</si>
  <si>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</si>
  <si>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</si>
  <si>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</si>
  <si>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</si>
  <si>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</si>
  <si>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</si>
  <si>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</si>
  <si>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</si>
  <si>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</si>
  <si>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</si>
  <si>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</si>
  <si>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</si>
  <si>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</si>
  <si>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</si>
  <si>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</si>
  <si>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</si>
  <si>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</si>
  <si>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</si>
  <si>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</si>
  <si>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</si>
  <si>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</si>
  <si>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</si>
  <si>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</si>
  <si>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</si>
  <si>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</si>
  <si>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</si>
  <si>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</si>
  <si>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N/A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</si>
  <si>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</si>
  <si>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</si>
  <si>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</si>
  <si>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</si>
  <si>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</si>
  <si>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</si>
  <si>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</si>
  <si>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</si>
  <si>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</si>
  <si>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</si>
  <si>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</si>
  <si>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</si>
  <si>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</si>
  <si>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</si>
  <si>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</si>
  <si>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</si>
  <si>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</si>
  <si>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</si>
  <si>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</si>
  <si>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</si>
  <si>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</si>
  <si>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</si>
  <si>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</si>
  <si>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</si>
  <si>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</si>
  <si>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</si>
  <si>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</si>
  <si>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</si>
  <si>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</si>
  <si>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</si>
  <si>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>NOTA:</t>
  </si>
  <si>
    <t>(1) El número de empleados corresponde al banco con Licencia general y el número de sucursales.</t>
  </si>
  <si>
    <r>
      <t xml:space="preserve">Número de Empleados </t>
    </r>
    <r>
      <rPr>
        <b/>
        <sz val="8"/>
        <rFont val="Arial"/>
        <family val="2"/>
      </rPr>
      <t>(1)</t>
    </r>
  </si>
  <si>
    <r>
      <t xml:space="preserve">Sucursales </t>
    </r>
    <r>
      <rPr>
        <b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</si>
</sst>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Border="1" applyAlignment="1">
      <alignment horizontal="right"/>
    </xf>
    <xf numFmtId="179" fontId="2" fillId="0" borderId="4" xfId="15" applyNumberFormat="1" applyFont="1" applyBorder="1" applyAlignment="1">
      <alignment horizontal="right"/>
    </xf>
    <xf numFmtId="179" fontId="2" fillId="0" borderId="0" xfId="15" applyNumberFormat="1" applyFont="1" applyAlignment="1">
      <alignment horizontal="right"/>
    </xf>
    <xf numFmtId="0" fontId="2" fillId="0" borderId="3" xfId="0" applyFont="1" applyBorder="1" applyAlignment="1">
      <alignment/>
    </xf>
    <xf numFmtId="179" fontId="2" fillId="0" borderId="1" xfId="15" applyNumberFormat="1" applyFont="1" applyBorder="1" applyAlignment="1">
      <alignment horizontal="right"/>
    </xf>
    <xf numFmtId="179" fontId="2" fillId="0" borderId="6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3" fontId="2" fillId="0" borderId="0" xfId="15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0" fontId="2" fillId="0" borderId="4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0" xfId="19" applyNumberFormat="1" applyFont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10" fontId="2" fillId="0" borderId="1" xfId="19" applyNumberFormat="1" applyFont="1" applyBorder="1" applyAlignment="1">
      <alignment horizontal="right"/>
    </xf>
    <xf numFmtId="10" fontId="2" fillId="0" borderId="6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11.421875" defaultRowHeight="12.75"/>
  <cols>
    <col min="1" max="1" width="3.421875" style="1" customWidth="1"/>
    <col min="2" max="2" width="39.57421875" style="1" customWidth="1"/>
    <col min="3" max="3" width="8.421875" style="1" customWidth="1"/>
    <col min="4" max="4" width="9.7109375" style="1" customWidth="1"/>
    <col min="5" max="6" width="6.8515625" style="1" bestFit="1" customWidth="1"/>
    <col min="7" max="7" width="8.57421875" style="1" customWidth="1"/>
    <col min="8" max="8" width="10.28125" style="1" customWidth="1"/>
    <col min="9" max="10" width="6.8515625" style="1" bestFit="1" customWidth="1"/>
    <col min="11" max="11" width="6.8515625" style="1" customWidth="1"/>
    <col min="12" max="12" width="11.421875" style="1" hidden="1" customWidth="1"/>
    <col min="13" max="16384" width="11.421875" style="1" customWidth="1"/>
  </cols>
  <sheetData>
    <row r="1" ht="11.25"/>
    <row r="2" spans="2:11" ht="11.25">
      <c r="B2" s="52"/>
      <c r="C2" s="52"/>
      <c r="D2" s="52"/>
      <c r="E2" s="52"/>
      <c r="F2" s="52"/>
      <c r="G2" s="52" t="s">
        <v>0</v>
      </c>
      <c r="H2" s="52"/>
      <c r="I2" s="52"/>
      <c r="J2" s="52"/>
      <c r="K2" s="52"/>
    </row>
    <row r="3" spans="2:11" ht="11.25">
      <c r="B3" s="52"/>
      <c r="C3" s="52"/>
      <c r="D3" s="52"/>
      <c r="E3" s="52"/>
      <c r="F3" s="52"/>
      <c r="G3" s="52" t="s">
        <v>1</v>
      </c>
      <c r="H3" s="52"/>
      <c r="I3" s="52"/>
      <c r="J3" s="52"/>
      <c r="K3" s="52"/>
    </row>
    <row r="4" spans="2:11" ht="11.25">
      <c r="B4" s="52"/>
      <c r="C4" s="52"/>
      <c r="D4" s="52"/>
      <c r="E4" s="52"/>
      <c r="F4" s="52"/>
      <c r="G4" s="52" t="s">
        <v>2</v>
      </c>
      <c r="H4" s="52"/>
      <c r="I4" s="52"/>
      <c r="J4" s="52"/>
      <c r="K4" s="52"/>
    </row>
    <row r="5" spans="2:11" ht="11.25">
      <c r="B5" s="51"/>
      <c r="C5" s="51"/>
      <c r="D5" s="51"/>
      <c r="E5" s="51"/>
      <c r="F5" s="51"/>
      <c r="G5" s="51" t="s">
        <v>3</v>
      </c>
      <c r="H5" s="51"/>
      <c r="I5" s="51"/>
      <c r="J5" s="51"/>
      <c r="K5" s="51"/>
    </row>
    <row r="6" spans="1:11" ht="11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1.25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1.25">
      <c r="A8" s="4"/>
      <c r="B8" s="4"/>
      <c r="C8" s="59">
        <v>2001</v>
      </c>
      <c r="D8" s="59"/>
      <c r="E8" s="59"/>
      <c r="F8" s="60"/>
      <c r="G8" s="58">
        <v>2000</v>
      </c>
      <c r="H8" s="59"/>
      <c r="I8" s="59"/>
      <c r="J8" s="60"/>
      <c r="K8" s="59" t="s">
        <v>4</v>
      </c>
      <c r="L8" s="59"/>
    </row>
    <row r="9" spans="1:12" s="5" customFormat="1" ht="11.25">
      <c r="A9" s="53"/>
      <c r="B9" s="53"/>
      <c r="C9" s="54" t="s">
        <v>5</v>
      </c>
      <c r="D9" s="54" t="s">
        <v>6</v>
      </c>
      <c r="E9" s="53" t="s">
        <v>7</v>
      </c>
      <c r="F9" s="53" t="s">
        <v>8</v>
      </c>
      <c r="G9" s="55" t="s">
        <v>5</v>
      </c>
      <c r="H9" s="54" t="s">
        <v>6</v>
      </c>
      <c r="I9" s="54" t="s">
        <v>7</v>
      </c>
      <c r="J9" s="56" t="s">
        <v>8</v>
      </c>
      <c r="K9" s="57" t="s">
        <v>9</v>
      </c>
      <c r="L9" s="57" t="s">
        <v>10</v>
      </c>
    </row>
    <row r="10" spans="1:11" ht="11.25">
      <c r="A10" s="5" t="s">
        <v>11</v>
      </c>
      <c r="B10" s="5"/>
      <c r="C10" s="5"/>
      <c r="D10" s="5"/>
      <c r="E10" s="5"/>
      <c r="F10" s="6"/>
      <c r="G10" s="7"/>
      <c r="H10" s="8"/>
      <c r="I10" s="8"/>
      <c r="J10" s="9"/>
      <c r="K10" s="6"/>
    </row>
    <row r="11" spans="1:11" ht="11.25">
      <c r="A11" s="1" t="s">
        <v>12</v>
      </c>
      <c r="C11" s="10">
        <v>36047</v>
      </c>
      <c r="D11" s="10">
        <v>39711</v>
      </c>
      <c r="E11" s="10">
        <v>39383</v>
      </c>
      <c r="F11" s="10">
        <v>53050</v>
      </c>
      <c r="G11" s="11">
        <v>59240</v>
      </c>
      <c r="H11" s="12">
        <v>46271</v>
      </c>
      <c r="I11" s="12">
        <v>46228</v>
      </c>
      <c r="J11" s="13">
        <v>46843</v>
      </c>
      <c r="K11" s="10">
        <v>45361</v>
      </c>
    </row>
    <row r="12" spans="1:11" ht="11.25">
      <c r="A12" s="1" t="s">
        <v>13</v>
      </c>
      <c r="C12" s="14">
        <v>0</v>
      </c>
      <c r="D12" s="10">
        <v>0</v>
      </c>
      <c r="E12" s="10">
        <v>0</v>
      </c>
      <c r="F12" s="10">
        <v>0</v>
      </c>
      <c r="G12" s="11">
        <v>0</v>
      </c>
      <c r="H12" s="12">
        <v>6471</v>
      </c>
      <c r="I12" s="12">
        <v>2006</v>
      </c>
      <c r="J12" s="13">
        <v>1127</v>
      </c>
      <c r="K12" s="10">
        <v>0</v>
      </c>
    </row>
    <row r="13" spans="1:11" ht="11.25">
      <c r="A13" s="1" t="s">
        <v>14</v>
      </c>
      <c r="C13" s="10">
        <f aca="true" t="shared" si="0" ref="C13:K13">C14+C15</f>
        <v>30433</v>
      </c>
      <c r="D13" s="10">
        <f t="shared" si="0"/>
        <v>33873</v>
      </c>
      <c r="E13" s="10">
        <f t="shared" si="0"/>
        <v>33873</v>
      </c>
      <c r="F13" s="10">
        <f t="shared" si="0"/>
        <v>45811</v>
      </c>
      <c r="G13" s="11">
        <f t="shared" si="0"/>
        <v>52171</v>
      </c>
      <c r="H13" s="12">
        <f t="shared" si="0"/>
        <v>32821</v>
      </c>
      <c r="I13" s="12">
        <f t="shared" si="0"/>
        <v>32821</v>
      </c>
      <c r="J13" s="13">
        <f t="shared" si="0"/>
        <v>38478</v>
      </c>
      <c r="K13" s="10">
        <f t="shared" si="0"/>
        <v>38478</v>
      </c>
    </row>
    <row r="14" spans="2:11" ht="11.25">
      <c r="B14" s="1" t="s">
        <v>15</v>
      </c>
      <c r="C14" s="10">
        <v>0</v>
      </c>
      <c r="D14" s="10">
        <v>0</v>
      </c>
      <c r="E14" s="10">
        <v>0</v>
      </c>
      <c r="F14" s="10">
        <v>0</v>
      </c>
      <c r="G14" s="11"/>
      <c r="H14" s="12">
        <v>0</v>
      </c>
      <c r="I14" s="12">
        <v>0</v>
      </c>
      <c r="J14" s="13">
        <v>0</v>
      </c>
      <c r="K14" s="10">
        <v>0</v>
      </c>
    </row>
    <row r="15" spans="2:11" ht="11.25">
      <c r="B15" s="1" t="s">
        <v>16</v>
      </c>
      <c r="C15" s="10">
        <v>30433</v>
      </c>
      <c r="D15" s="10">
        <v>33873</v>
      </c>
      <c r="E15" s="10">
        <v>33873</v>
      </c>
      <c r="F15" s="10">
        <v>45811</v>
      </c>
      <c r="G15" s="11">
        <v>52171</v>
      </c>
      <c r="H15" s="12">
        <v>32821</v>
      </c>
      <c r="I15" s="12">
        <v>32821</v>
      </c>
      <c r="J15" s="13">
        <v>38478</v>
      </c>
      <c r="K15" s="10">
        <v>38478</v>
      </c>
    </row>
    <row r="16" spans="1:11" ht="11.25">
      <c r="A16" s="1" t="s">
        <v>17</v>
      </c>
      <c r="C16" s="10">
        <v>5239</v>
      </c>
      <c r="D16" s="10">
        <v>5193</v>
      </c>
      <c r="E16" s="10">
        <v>5146</v>
      </c>
      <c r="F16" s="10">
        <v>6465</v>
      </c>
      <c r="G16" s="11">
        <v>6465</v>
      </c>
      <c r="H16" s="12">
        <v>6465</v>
      </c>
      <c r="I16" s="12">
        <v>6465</v>
      </c>
      <c r="J16" s="13">
        <v>6465</v>
      </c>
      <c r="K16" s="10">
        <v>6465</v>
      </c>
    </row>
    <row r="17" spans="1:11" ht="11.25">
      <c r="A17" s="1" t="s">
        <v>18</v>
      </c>
      <c r="C17" s="10">
        <f aca="true" t="shared" si="1" ref="C17:K17">C18+C22</f>
        <v>11942</v>
      </c>
      <c r="D17" s="10">
        <f t="shared" si="1"/>
        <v>11929</v>
      </c>
      <c r="E17" s="10">
        <f t="shared" si="1"/>
        <v>12519</v>
      </c>
      <c r="F17" s="10">
        <f t="shared" si="1"/>
        <v>12461</v>
      </c>
      <c r="G17" s="11">
        <f t="shared" si="1"/>
        <v>12126</v>
      </c>
      <c r="H17" s="12">
        <f t="shared" si="1"/>
        <v>12071</v>
      </c>
      <c r="I17" s="12">
        <f t="shared" si="1"/>
        <v>12769</v>
      </c>
      <c r="J17" s="13">
        <f t="shared" si="1"/>
        <v>12872</v>
      </c>
      <c r="K17" s="10">
        <f t="shared" si="1"/>
        <v>12453</v>
      </c>
    </row>
    <row r="18" spans="2:11" ht="11.25">
      <c r="B18" s="1" t="s">
        <v>15</v>
      </c>
      <c r="C18" s="10">
        <f aca="true" t="shared" si="2" ref="C18:K18">SUM(C19:C21)</f>
        <v>0</v>
      </c>
      <c r="D18" s="10">
        <f t="shared" si="2"/>
        <v>0</v>
      </c>
      <c r="E18" s="10">
        <f t="shared" si="2"/>
        <v>0</v>
      </c>
      <c r="F18" s="10">
        <f t="shared" si="2"/>
        <v>0</v>
      </c>
      <c r="G18" s="11">
        <f t="shared" si="2"/>
        <v>0</v>
      </c>
      <c r="H18" s="12">
        <f t="shared" si="2"/>
        <v>0</v>
      </c>
      <c r="I18" s="12">
        <f t="shared" si="2"/>
        <v>0</v>
      </c>
      <c r="J18" s="13">
        <f t="shared" si="2"/>
        <v>0</v>
      </c>
      <c r="K18" s="10">
        <f t="shared" si="2"/>
        <v>0</v>
      </c>
    </row>
    <row r="19" spans="2:11" ht="11.25">
      <c r="B19" s="1" t="s">
        <v>19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2">
        <v>0</v>
      </c>
      <c r="I19" s="12">
        <v>0</v>
      </c>
      <c r="J19" s="13">
        <v>0</v>
      </c>
      <c r="K19" s="10">
        <v>0</v>
      </c>
    </row>
    <row r="20" spans="2:11" ht="11.25">
      <c r="B20" s="1" t="s">
        <v>20</v>
      </c>
      <c r="C20" s="10">
        <v>0</v>
      </c>
      <c r="D20" s="10">
        <v>0</v>
      </c>
      <c r="E20" s="10">
        <v>0</v>
      </c>
      <c r="F20" s="10">
        <v>0</v>
      </c>
      <c r="G20" s="11">
        <v>0</v>
      </c>
      <c r="H20" s="12">
        <v>0</v>
      </c>
      <c r="I20" s="12">
        <v>0</v>
      </c>
      <c r="J20" s="13">
        <v>0</v>
      </c>
      <c r="K20" s="10">
        <v>0</v>
      </c>
    </row>
    <row r="21" spans="2:11" ht="11.25">
      <c r="B21" s="1" t="s">
        <v>21</v>
      </c>
      <c r="C21" s="10">
        <v>0</v>
      </c>
      <c r="D21" s="10">
        <v>0</v>
      </c>
      <c r="E21" s="10">
        <v>0</v>
      </c>
      <c r="F21" s="10">
        <v>0</v>
      </c>
      <c r="G21" s="11">
        <v>0</v>
      </c>
      <c r="H21" s="12">
        <v>0</v>
      </c>
      <c r="I21" s="12">
        <v>0</v>
      </c>
      <c r="J21" s="13">
        <v>0</v>
      </c>
      <c r="K21" s="10">
        <v>0</v>
      </c>
    </row>
    <row r="22" spans="2:11" ht="11.25">
      <c r="B22" s="1" t="s">
        <v>16</v>
      </c>
      <c r="C22" s="10">
        <f aca="true" t="shared" si="3" ref="C22:K22">SUM(C23:C24)</f>
        <v>11942</v>
      </c>
      <c r="D22" s="10">
        <f t="shared" si="3"/>
        <v>11929</v>
      </c>
      <c r="E22" s="10">
        <f t="shared" si="3"/>
        <v>12519</v>
      </c>
      <c r="F22" s="10">
        <f t="shared" si="3"/>
        <v>12461</v>
      </c>
      <c r="G22" s="11">
        <f t="shared" si="3"/>
        <v>12126</v>
      </c>
      <c r="H22" s="12">
        <f t="shared" si="3"/>
        <v>12071</v>
      </c>
      <c r="I22" s="12">
        <f t="shared" si="3"/>
        <v>12769</v>
      </c>
      <c r="J22" s="13">
        <f t="shared" si="3"/>
        <v>12872</v>
      </c>
      <c r="K22" s="10">
        <f t="shared" si="3"/>
        <v>12453</v>
      </c>
    </row>
    <row r="23" spans="2:11" ht="11.25">
      <c r="B23" s="1" t="s">
        <v>20</v>
      </c>
      <c r="C23" s="10">
        <v>11942</v>
      </c>
      <c r="D23" s="10">
        <v>11929</v>
      </c>
      <c r="E23" s="10">
        <v>12519</v>
      </c>
      <c r="F23" s="10">
        <v>12461</v>
      </c>
      <c r="G23" s="11">
        <v>12126</v>
      </c>
      <c r="H23" s="12">
        <v>12071</v>
      </c>
      <c r="I23" s="12">
        <v>12769</v>
      </c>
      <c r="J23" s="13">
        <v>12872</v>
      </c>
      <c r="K23" s="10">
        <v>12453</v>
      </c>
    </row>
    <row r="24" spans="2:11" ht="11.25">
      <c r="B24" s="1" t="s">
        <v>21</v>
      </c>
      <c r="C24" s="14">
        <v>0</v>
      </c>
      <c r="D24" s="10">
        <v>0</v>
      </c>
      <c r="E24" s="10">
        <v>0</v>
      </c>
      <c r="F24" s="10">
        <v>0</v>
      </c>
      <c r="G24" s="11"/>
      <c r="H24" s="12"/>
      <c r="I24" s="12"/>
      <c r="J24" s="13"/>
      <c r="K24" s="10">
        <v>0</v>
      </c>
    </row>
    <row r="25" spans="1:11" ht="11.25">
      <c r="A25" s="3" t="s">
        <v>22</v>
      </c>
      <c r="B25" s="3"/>
      <c r="C25" s="15">
        <v>4606</v>
      </c>
      <c r="D25" s="15">
        <v>4336</v>
      </c>
      <c r="E25" s="15">
        <v>4090</v>
      </c>
      <c r="F25" s="15">
        <v>3854</v>
      </c>
      <c r="G25" s="16">
        <v>3571</v>
      </c>
      <c r="H25" s="15">
        <v>3411</v>
      </c>
      <c r="I25" s="15">
        <v>3344</v>
      </c>
      <c r="J25" s="17">
        <v>3243</v>
      </c>
      <c r="K25" s="15">
        <v>3030</v>
      </c>
    </row>
    <row r="26" spans="1:11" ht="11.25">
      <c r="A26" s="5" t="s">
        <v>23</v>
      </c>
      <c r="F26" s="10"/>
      <c r="G26" s="11"/>
      <c r="H26" s="12"/>
      <c r="I26" s="12"/>
      <c r="J26" s="13"/>
      <c r="K26" s="10"/>
    </row>
    <row r="27" spans="1:11" ht="11.25">
      <c r="A27" s="1" t="s">
        <v>12</v>
      </c>
      <c r="C27" s="10">
        <f>(C11+G11)/2</f>
        <v>47643.5</v>
      </c>
      <c r="D27" s="10">
        <f>(D11+H11)/2</f>
        <v>42991</v>
      </c>
      <c r="E27" s="10">
        <f>(E11+I11)/2</f>
        <v>42805.5</v>
      </c>
      <c r="F27" s="10">
        <f>+(F11+J11)/2</f>
        <v>49946.5</v>
      </c>
      <c r="G27" s="11">
        <f>+(G11+K11)/2</f>
        <v>52300.5</v>
      </c>
      <c r="H27" s="18" t="s">
        <v>24</v>
      </c>
      <c r="I27" s="18" t="s">
        <v>24</v>
      </c>
      <c r="J27" s="19" t="s">
        <v>24</v>
      </c>
      <c r="K27" s="20" t="s">
        <v>24</v>
      </c>
    </row>
    <row r="28" spans="1:11" ht="11.25">
      <c r="A28" s="1" t="s">
        <v>25</v>
      </c>
      <c r="C28" s="10">
        <f>C29+C30</f>
        <v>47154</v>
      </c>
      <c r="D28" s="10">
        <f>D29+D30</f>
        <v>39176</v>
      </c>
      <c r="E28" s="10">
        <f>E29+E30</f>
        <v>39152.5</v>
      </c>
      <c r="F28" s="10">
        <f>F29+F30</f>
        <v>48609.5</v>
      </c>
      <c r="G28" s="11">
        <f>G29+G30</f>
        <v>51789.5</v>
      </c>
      <c r="H28" s="18" t="s">
        <v>24</v>
      </c>
      <c r="I28" s="18" t="s">
        <v>24</v>
      </c>
      <c r="J28" s="19" t="s">
        <v>24</v>
      </c>
      <c r="K28" s="20" t="s">
        <v>24</v>
      </c>
    </row>
    <row r="29" spans="2:11" ht="11.25">
      <c r="B29" s="1" t="s">
        <v>14</v>
      </c>
      <c r="C29" s="10">
        <f>(C13+G13)/2</f>
        <v>41302</v>
      </c>
      <c r="D29" s="10">
        <f>(D13+H13)/2</f>
        <v>33347</v>
      </c>
      <c r="E29" s="10">
        <f>(E13+I13)/2</f>
        <v>33347</v>
      </c>
      <c r="F29" s="10">
        <f>+(F13+J13)/2</f>
        <v>42144.5</v>
      </c>
      <c r="G29" s="11">
        <f>+(G13+K13)/2</f>
        <v>45324.5</v>
      </c>
      <c r="H29" s="18" t="s">
        <v>24</v>
      </c>
      <c r="I29" s="18" t="s">
        <v>24</v>
      </c>
      <c r="J29" s="19" t="s">
        <v>24</v>
      </c>
      <c r="K29" s="20" t="s">
        <v>24</v>
      </c>
    </row>
    <row r="30" spans="2:11" ht="11.25">
      <c r="B30" s="1" t="s">
        <v>17</v>
      </c>
      <c r="C30" s="10">
        <f>(C16+G16)/2</f>
        <v>5852</v>
      </c>
      <c r="D30" s="10">
        <f>(D16+H16)/2</f>
        <v>5829</v>
      </c>
      <c r="E30" s="10">
        <f>(E16+I16)/2</f>
        <v>5805.5</v>
      </c>
      <c r="F30" s="10">
        <f>+(F16+J16)/2</f>
        <v>6465</v>
      </c>
      <c r="G30" s="21">
        <f>+(G16+K16)/2</f>
        <v>6465</v>
      </c>
      <c r="H30" s="18" t="s">
        <v>24</v>
      </c>
      <c r="I30" s="18" t="s">
        <v>24</v>
      </c>
      <c r="J30" s="19" t="s">
        <v>24</v>
      </c>
      <c r="K30" s="20" t="s">
        <v>24</v>
      </c>
    </row>
    <row r="31" spans="1:11" ht="11.25">
      <c r="A31" s="3" t="s">
        <v>22</v>
      </c>
      <c r="B31" s="3"/>
      <c r="C31" s="15">
        <f>(C25+G25)/2</f>
        <v>4088.5</v>
      </c>
      <c r="D31" s="15">
        <f>(D25+H25)/2</f>
        <v>3873.5</v>
      </c>
      <c r="E31" s="15">
        <f>(E25+I25)/2</f>
        <v>3717</v>
      </c>
      <c r="F31" s="15">
        <f>+(F25+J25)/2</f>
        <v>3548.5</v>
      </c>
      <c r="G31" s="16">
        <f>+(G25+K25)/2</f>
        <v>3300.5</v>
      </c>
      <c r="H31" s="22" t="s">
        <v>24</v>
      </c>
      <c r="I31" s="22" t="s">
        <v>24</v>
      </c>
      <c r="J31" s="23" t="s">
        <v>24</v>
      </c>
      <c r="K31" s="22" t="s">
        <v>24</v>
      </c>
    </row>
    <row r="32" spans="1:10" ht="11.25">
      <c r="A32" s="5" t="s">
        <v>26</v>
      </c>
      <c r="F32" s="10"/>
      <c r="G32" s="21"/>
      <c r="H32" s="24"/>
      <c r="I32" s="24"/>
      <c r="J32" s="25"/>
    </row>
    <row r="33" spans="1:11" ht="11.25">
      <c r="A33" s="1" t="s">
        <v>27</v>
      </c>
      <c r="C33" s="10">
        <v>2578</v>
      </c>
      <c r="D33" s="10">
        <v>2056</v>
      </c>
      <c r="E33" s="10">
        <v>1517</v>
      </c>
      <c r="F33" s="10">
        <v>843</v>
      </c>
      <c r="G33" s="11">
        <v>3544</v>
      </c>
      <c r="H33" s="12">
        <v>2626</v>
      </c>
      <c r="I33" s="12">
        <v>1739</v>
      </c>
      <c r="J33" s="13">
        <v>915</v>
      </c>
      <c r="K33" s="10">
        <v>561</v>
      </c>
    </row>
    <row r="34" spans="1:11" ht="11.25">
      <c r="A34" s="1" t="s">
        <v>28</v>
      </c>
      <c r="C34" s="10">
        <v>1544</v>
      </c>
      <c r="D34" s="10">
        <v>1292</v>
      </c>
      <c r="E34" s="10">
        <v>999</v>
      </c>
      <c r="F34" s="10">
        <v>561</v>
      </c>
      <c r="G34" s="11">
        <v>2971</v>
      </c>
      <c r="H34" s="12">
        <v>2216</v>
      </c>
      <c r="I34" s="12">
        <v>1393</v>
      </c>
      <c r="J34" s="13">
        <v>670</v>
      </c>
      <c r="K34" s="10">
        <v>68</v>
      </c>
    </row>
    <row r="35" spans="1:11" ht="11.25">
      <c r="A35" s="1" t="s">
        <v>29</v>
      </c>
      <c r="C35" s="10">
        <f>+C33-C34</f>
        <v>1034</v>
      </c>
      <c r="D35" s="10">
        <f aca="true" t="shared" si="4" ref="D35:K35">D33-D34</f>
        <v>764</v>
      </c>
      <c r="E35" s="10">
        <f t="shared" si="4"/>
        <v>518</v>
      </c>
      <c r="F35" s="10">
        <f t="shared" si="4"/>
        <v>282</v>
      </c>
      <c r="G35" s="11">
        <f t="shared" si="4"/>
        <v>573</v>
      </c>
      <c r="H35" s="12">
        <f t="shared" si="4"/>
        <v>410</v>
      </c>
      <c r="I35" s="12">
        <f t="shared" si="4"/>
        <v>346</v>
      </c>
      <c r="J35" s="13">
        <f t="shared" si="4"/>
        <v>245</v>
      </c>
      <c r="K35" s="10">
        <f t="shared" si="4"/>
        <v>493</v>
      </c>
    </row>
    <row r="36" spans="1:11" ht="11.25">
      <c r="A36" s="1" t="s">
        <v>30</v>
      </c>
      <c r="C36" s="10">
        <v>0</v>
      </c>
      <c r="D36" s="10">
        <v>0</v>
      </c>
      <c r="E36" s="10">
        <v>0</v>
      </c>
      <c r="F36" s="10">
        <v>0</v>
      </c>
      <c r="G36" s="11">
        <v>0</v>
      </c>
      <c r="H36" s="12">
        <v>0</v>
      </c>
      <c r="I36" s="12">
        <v>0</v>
      </c>
      <c r="J36" s="13">
        <v>0</v>
      </c>
      <c r="K36" s="10">
        <v>0</v>
      </c>
    </row>
    <row r="37" spans="1:11" ht="11.25">
      <c r="A37" s="1" t="s">
        <v>31</v>
      </c>
      <c r="C37" s="10">
        <f>+C36+C35</f>
        <v>1034</v>
      </c>
      <c r="D37" s="10">
        <f aca="true" t="shared" si="5" ref="D37:K37">D35+D36</f>
        <v>764</v>
      </c>
      <c r="E37" s="10">
        <f t="shared" si="5"/>
        <v>518</v>
      </c>
      <c r="F37" s="10">
        <f t="shared" si="5"/>
        <v>282</v>
      </c>
      <c r="G37" s="11">
        <f t="shared" si="5"/>
        <v>573</v>
      </c>
      <c r="H37" s="12">
        <f t="shared" si="5"/>
        <v>410</v>
      </c>
      <c r="I37" s="12">
        <f t="shared" si="5"/>
        <v>346</v>
      </c>
      <c r="J37" s="13">
        <f t="shared" si="5"/>
        <v>245</v>
      </c>
      <c r="K37" s="10">
        <f t="shared" si="5"/>
        <v>493</v>
      </c>
    </row>
    <row r="38" spans="1:11" ht="11.25">
      <c r="A38" s="1" t="s">
        <v>32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  <c r="H38" s="12">
        <v>0</v>
      </c>
      <c r="I38" s="12">
        <v>0</v>
      </c>
      <c r="J38" s="13">
        <v>0</v>
      </c>
      <c r="K38" s="10">
        <v>0</v>
      </c>
    </row>
    <row r="39" spans="1:11" ht="11.25">
      <c r="A39" s="1" t="s">
        <v>33</v>
      </c>
      <c r="C39" s="10">
        <f aca="true" t="shared" si="6" ref="C39:K39">C37-C38</f>
        <v>1034</v>
      </c>
      <c r="D39" s="10">
        <f t="shared" si="6"/>
        <v>764</v>
      </c>
      <c r="E39" s="10">
        <f t="shared" si="6"/>
        <v>518</v>
      </c>
      <c r="F39" s="10">
        <f t="shared" si="6"/>
        <v>282</v>
      </c>
      <c r="G39" s="11">
        <f t="shared" si="6"/>
        <v>573</v>
      </c>
      <c r="H39" s="12">
        <f t="shared" si="6"/>
        <v>410</v>
      </c>
      <c r="I39" s="12">
        <f t="shared" si="6"/>
        <v>346</v>
      </c>
      <c r="J39" s="13">
        <f t="shared" si="6"/>
        <v>245</v>
      </c>
      <c r="K39" s="10">
        <f t="shared" si="6"/>
        <v>493</v>
      </c>
    </row>
    <row r="40" spans="1:11" ht="11.25">
      <c r="A40" s="3" t="s">
        <v>34</v>
      </c>
      <c r="B40" s="3"/>
      <c r="C40" s="15">
        <v>1034</v>
      </c>
      <c r="D40" s="15">
        <v>764</v>
      </c>
      <c r="E40" s="15">
        <v>518</v>
      </c>
      <c r="F40" s="15">
        <v>282</v>
      </c>
      <c r="G40" s="16">
        <v>573</v>
      </c>
      <c r="H40" s="15">
        <v>410</v>
      </c>
      <c r="I40" s="15">
        <v>346</v>
      </c>
      <c r="J40" s="17">
        <v>245</v>
      </c>
      <c r="K40" s="15">
        <v>493</v>
      </c>
    </row>
    <row r="41" spans="1:11" ht="11.25">
      <c r="A41" s="26" t="s">
        <v>35</v>
      </c>
      <c r="B41" s="4"/>
      <c r="C41" s="24"/>
      <c r="D41" s="24"/>
      <c r="E41" s="10"/>
      <c r="F41" s="4"/>
      <c r="G41" s="27"/>
      <c r="H41" s="4"/>
      <c r="I41" s="4"/>
      <c r="J41" s="28"/>
      <c r="K41" s="4"/>
    </row>
    <row r="42" spans="1:11" ht="11.25">
      <c r="A42" s="24" t="s">
        <v>36</v>
      </c>
      <c r="B42" s="24"/>
      <c r="C42" s="24">
        <v>4900</v>
      </c>
      <c r="D42" s="10">
        <v>4900</v>
      </c>
      <c r="E42" s="10">
        <v>4900</v>
      </c>
      <c r="F42" s="12">
        <v>13795</v>
      </c>
      <c r="G42" s="11">
        <v>13795</v>
      </c>
      <c r="H42" s="29" t="s">
        <v>37</v>
      </c>
      <c r="I42" s="29" t="s">
        <v>37</v>
      </c>
      <c r="J42" s="30" t="s">
        <v>37</v>
      </c>
      <c r="K42" s="29" t="s">
        <v>37</v>
      </c>
    </row>
    <row r="43" spans="1:11" ht="11.25">
      <c r="A43" s="24" t="s">
        <v>38</v>
      </c>
      <c r="B43" s="24"/>
      <c r="C43" s="31">
        <v>0</v>
      </c>
      <c r="D43" s="10">
        <v>0</v>
      </c>
      <c r="E43" s="10">
        <v>0</v>
      </c>
      <c r="F43" s="12">
        <v>0</v>
      </c>
      <c r="G43" s="11">
        <v>0</v>
      </c>
      <c r="H43" s="18">
        <v>0</v>
      </c>
      <c r="I43" s="18">
        <v>0</v>
      </c>
      <c r="J43" s="19">
        <v>0</v>
      </c>
      <c r="K43" s="18">
        <v>0</v>
      </c>
    </row>
    <row r="44" spans="1:11" ht="11.25">
      <c r="A44" s="24" t="s">
        <v>39</v>
      </c>
      <c r="B44" s="24"/>
      <c r="C44" s="32">
        <f>C42/C13</f>
        <v>0.16100943055236092</v>
      </c>
      <c r="D44" s="32">
        <f>D42/D13</f>
        <v>0.14465798718743542</v>
      </c>
      <c r="E44" s="32">
        <f>E42/E13</f>
        <v>0.14465798718743542</v>
      </c>
      <c r="F44" s="33">
        <f>F42/F13</f>
        <v>0.30112854991159327</v>
      </c>
      <c r="G44" s="34">
        <f>G42/G13</f>
        <v>0.2644189300569282</v>
      </c>
      <c r="H44" s="29" t="s">
        <v>37</v>
      </c>
      <c r="I44" s="29" t="s">
        <v>37</v>
      </c>
      <c r="J44" s="30" t="s">
        <v>37</v>
      </c>
      <c r="K44" s="29" t="s">
        <v>37</v>
      </c>
    </row>
    <row r="45" spans="1:11" ht="11.25">
      <c r="A45" s="24" t="s">
        <v>40</v>
      </c>
      <c r="B45" s="24"/>
      <c r="C45" s="32">
        <f>C43/C42</f>
        <v>0</v>
      </c>
      <c r="D45" s="32">
        <f>D43/D42</f>
        <v>0</v>
      </c>
      <c r="E45" s="32">
        <f>E43/E42</f>
        <v>0</v>
      </c>
      <c r="F45" s="33">
        <f>F43/F42</f>
        <v>0</v>
      </c>
      <c r="G45" s="34">
        <f>G43/G42</f>
        <v>0</v>
      </c>
      <c r="H45" s="29" t="s">
        <v>37</v>
      </c>
      <c r="I45" s="29" t="s">
        <v>37</v>
      </c>
      <c r="J45" s="30" t="s">
        <v>37</v>
      </c>
      <c r="K45" s="29" t="s">
        <v>37</v>
      </c>
    </row>
    <row r="46" spans="1:11" ht="11.25">
      <c r="A46" s="3" t="s">
        <v>41</v>
      </c>
      <c r="B46" s="3"/>
      <c r="C46" s="35">
        <f>C43/C13</f>
        <v>0</v>
      </c>
      <c r="D46" s="35">
        <f>D43/D13</f>
        <v>0</v>
      </c>
      <c r="E46" s="35">
        <f>E43/E13</f>
        <v>0</v>
      </c>
      <c r="F46" s="33">
        <f>+F43/F13</f>
        <v>0</v>
      </c>
      <c r="G46" s="36">
        <v>0</v>
      </c>
      <c r="H46" s="37" t="s">
        <v>37</v>
      </c>
      <c r="I46" s="37" t="s">
        <v>37</v>
      </c>
      <c r="J46" s="38" t="s">
        <v>37</v>
      </c>
      <c r="K46" s="37" t="s">
        <v>37</v>
      </c>
    </row>
    <row r="47" spans="1:11" ht="11.25">
      <c r="A47" s="5" t="s">
        <v>42</v>
      </c>
      <c r="C47" s="4"/>
      <c r="D47" s="4"/>
      <c r="E47" s="4"/>
      <c r="F47" s="28"/>
      <c r="G47" s="4"/>
      <c r="H47" s="4"/>
      <c r="I47" s="4"/>
      <c r="J47" s="28"/>
      <c r="K47" s="4"/>
    </row>
    <row r="48" spans="1:11" ht="11.25">
      <c r="A48" s="1" t="s">
        <v>43</v>
      </c>
      <c r="C48" s="33">
        <f aca="true" t="shared" si="7" ref="C48:K48">C25/C13</f>
        <v>0.15134886471921927</v>
      </c>
      <c r="D48" s="33">
        <f t="shared" si="7"/>
        <v>0.1280075576417796</v>
      </c>
      <c r="E48" s="33">
        <f t="shared" si="7"/>
        <v>0.1207451362442063</v>
      </c>
      <c r="F48" s="39">
        <f t="shared" si="7"/>
        <v>0.08412826613695401</v>
      </c>
      <c r="G48" s="33">
        <f t="shared" si="7"/>
        <v>0.06844798834601598</v>
      </c>
      <c r="H48" s="33">
        <f t="shared" si="7"/>
        <v>0.10392736357819689</v>
      </c>
      <c r="I48" s="33">
        <f t="shared" si="7"/>
        <v>0.10188598762987112</v>
      </c>
      <c r="J48" s="39">
        <f t="shared" si="7"/>
        <v>0.08428192733510058</v>
      </c>
      <c r="K48" s="33">
        <f t="shared" si="7"/>
        <v>0.07874629658506159</v>
      </c>
    </row>
    <row r="49" spans="1:12" ht="11.25">
      <c r="A49" s="3" t="s">
        <v>44</v>
      </c>
      <c r="B49" s="3"/>
      <c r="C49" s="35">
        <f aca="true" t="shared" si="8" ref="C49:L49">C25/(C13+C16)</f>
        <v>0.12912087912087913</v>
      </c>
      <c r="D49" s="35">
        <f t="shared" si="8"/>
        <v>0.11099165514769876</v>
      </c>
      <c r="E49" s="35">
        <f t="shared" si="8"/>
        <v>0.10482072836310516</v>
      </c>
      <c r="F49" s="40">
        <f t="shared" si="8"/>
        <v>0.07372407988369424</v>
      </c>
      <c r="G49" s="35">
        <f t="shared" si="8"/>
        <v>0.06090115287536667</v>
      </c>
      <c r="H49" s="35">
        <f t="shared" si="8"/>
        <v>0.08682482309219569</v>
      </c>
      <c r="I49" s="35">
        <f t="shared" si="8"/>
        <v>0.08511938094995673</v>
      </c>
      <c r="J49" s="40">
        <f t="shared" si="8"/>
        <v>0.07215806688472065</v>
      </c>
      <c r="K49" s="35">
        <f t="shared" si="8"/>
        <v>0.06741873039182965</v>
      </c>
      <c r="L49" s="32" t="e">
        <f t="shared" si="8"/>
        <v>#DIV/0!</v>
      </c>
    </row>
    <row r="50" spans="1:10" ht="11.25">
      <c r="A50" s="5" t="s">
        <v>45</v>
      </c>
      <c r="G50" s="21"/>
      <c r="H50" s="24"/>
      <c r="I50" s="24"/>
      <c r="J50" s="25"/>
    </row>
    <row r="51" spans="1:11" ht="11.25">
      <c r="A51" s="1" t="s">
        <v>46</v>
      </c>
      <c r="C51" s="41">
        <f aca="true" t="shared" si="9" ref="C51:K51">C12/C17</f>
        <v>0</v>
      </c>
      <c r="D51" s="41">
        <f t="shared" si="9"/>
        <v>0</v>
      </c>
      <c r="E51" s="41">
        <f t="shared" si="9"/>
        <v>0</v>
      </c>
      <c r="F51" s="32">
        <f t="shared" si="9"/>
        <v>0</v>
      </c>
      <c r="G51" s="34">
        <f t="shared" si="9"/>
        <v>0</v>
      </c>
      <c r="H51" s="33">
        <f t="shared" si="9"/>
        <v>0.5360782039599039</v>
      </c>
      <c r="I51" s="33">
        <f t="shared" si="9"/>
        <v>0.15709922468478346</v>
      </c>
      <c r="J51" s="39">
        <f t="shared" si="9"/>
        <v>0.08755438160348042</v>
      </c>
      <c r="K51" s="32">
        <f t="shared" si="9"/>
        <v>0</v>
      </c>
    </row>
    <row r="52" spans="1:11" ht="11.25">
      <c r="A52" s="1" t="s">
        <v>47</v>
      </c>
      <c r="C52" s="41">
        <f aca="true" t="shared" si="10" ref="C52:K52">C12/C11</f>
        <v>0</v>
      </c>
      <c r="D52" s="41">
        <f t="shared" si="10"/>
        <v>0</v>
      </c>
      <c r="E52" s="41">
        <f t="shared" si="10"/>
        <v>0</v>
      </c>
      <c r="F52" s="32">
        <f t="shared" si="10"/>
        <v>0</v>
      </c>
      <c r="G52" s="34">
        <f t="shared" si="10"/>
        <v>0</v>
      </c>
      <c r="H52" s="33">
        <f t="shared" si="10"/>
        <v>0.13985001404767566</v>
      </c>
      <c r="I52" s="33">
        <f t="shared" si="10"/>
        <v>0.04339361425975599</v>
      </c>
      <c r="J52" s="39">
        <f t="shared" si="10"/>
        <v>0.02405909100612685</v>
      </c>
      <c r="K52" s="32">
        <f t="shared" si="10"/>
        <v>0</v>
      </c>
    </row>
    <row r="53" spans="1:11" ht="11.25">
      <c r="A53" s="3" t="s">
        <v>48</v>
      </c>
      <c r="B53" s="3"/>
      <c r="C53" s="42">
        <f aca="true" t="shared" si="11" ref="C53:K53">(C12+C16)/C17</f>
        <v>0.4387037347178027</v>
      </c>
      <c r="D53" s="42">
        <f t="shared" si="11"/>
        <v>0.43532567692178725</v>
      </c>
      <c r="E53" s="42">
        <f t="shared" si="11"/>
        <v>0.4110551961019251</v>
      </c>
      <c r="F53" s="35">
        <f t="shared" si="11"/>
        <v>0.5188187143888934</v>
      </c>
      <c r="G53" s="36">
        <f t="shared" si="11"/>
        <v>0.533151904997526</v>
      </c>
      <c r="H53" s="35">
        <f t="shared" si="11"/>
        <v>1.071659348852622</v>
      </c>
      <c r="I53" s="35">
        <f t="shared" si="11"/>
        <v>0.6634035554859425</v>
      </c>
      <c r="J53" s="40">
        <f t="shared" si="11"/>
        <v>0.5898073337476694</v>
      </c>
      <c r="K53" s="35">
        <f t="shared" si="11"/>
        <v>0.5191520115634787</v>
      </c>
    </row>
    <row r="54" spans="1:10" ht="11.25">
      <c r="A54" s="5" t="s">
        <v>49</v>
      </c>
      <c r="G54" s="21"/>
      <c r="H54" s="24"/>
      <c r="I54" s="24"/>
      <c r="J54" s="25"/>
    </row>
    <row r="55" spans="1:11" ht="11.25">
      <c r="A55" s="1" t="s">
        <v>50</v>
      </c>
      <c r="B55" s="24"/>
      <c r="C55" s="43">
        <f>C40/C28</f>
        <v>0.02192815031598592</v>
      </c>
      <c r="D55" s="43">
        <f>(D40/0.75)/D28</f>
        <v>0.026002314342114217</v>
      </c>
      <c r="E55" s="32">
        <f>(E40/0.5)/E28</f>
        <v>0.0264606346976566</v>
      </c>
      <c r="F55" s="32">
        <f>((F40)/0.25)/F28</f>
        <v>0.023205340519857228</v>
      </c>
      <c r="G55" s="44">
        <f>G40/G28</f>
        <v>0.011064018768283146</v>
      </c>
      <c r="H55" s="45" t="s">
        <v>24</v>
      </c>
      <c r="I55" s="45" t="s">
        <v>24</v>
      </c>
      <c r="J55" s="46" t="s">
        <v>24</v>
      </c>
      <c r="K55" s="45" t="s">
        <v>24</v>
      </c>
    </row>
    <row r="56" spans="1:11" ht="11.25">
      <c r="A56" s="1" t="s">
        <v>51</v>
      </c>
      <c r="B56" s="24"/>
      <c r="C56" s="43">
        <f>C40/C27</f>
        <v>0.021702855583657792</v>
      </c>
      <c r="D56" s="43">
        <f>(D40/0.75)/D27</f>
        <v>0.023694881874500865</v>
      </c>
      <c r="E56" s="32">
        <f>(E40/0.5)/E27</f>
        <v>0.024202497342631205</v>
      </c>
      <c r="F56" s="32">
        <f>((F40)/0.25)/F27</f>
        <v>0.022584165056610574</v>
      </c>
      <c r="G56" s="44">
        <f>G40/G27</f>
        <v>0.010955918203458858</v>
      </c>
      <c r="H56" s="45" t="s">
        <v>24</v>
      </c>
      <c r="I56" s="45" t="s">
        <v>24</v>
      </c>
      <c r="J56" s="46" t="s">
        <v>24</v>
      </c>
      <c r="K56" s="45" t="s">
        <v>24</v>
      </c>
    </row>
    <row r="57" spans="1:11" ht="11.25">
      <c r="A57" s="1" t="s">
        <v>52</v>
      </c>
      <c r="B57" s="24"/>
      <c r="C57" s="43">
        <f>+C40/C31</f>
        <v>0.25290448819860584</v>
      </c>
      <c r="D57" s="43">
        <f>(D40/0.75)/D31</f>
        <v>0.26298352050256013</v>
      </c>
      <c r="E57" s="32">
        <f>(E40/0.5)/E31</f>
        <v>0.2787193973634652</v>
      </c>
      <c r="F57" s="32">
        <f>((F40)/0.25)/F31</f>
        <v>0.31788079470198677</v>
      </c>
      <c r="G57" s="44">
        <f>+G40/G31</f>
        <v>0.17361005908195729</v>
      </c>
      <c r="H57" s="45" t="s">
        <v>24</v>
      </c>
      <c r="I57" s="45" t="s">
        <v>24</v>
      </c>
      <c r="J57" s="46" t="s">
        <v>24</v>
      </c>
      <c r="K57" s="45" t="s">
        <v>24</v>
      </c>
    </row>
    <row r="58" spans="1:11" ht="11.25">
      <c r="A58" s="1" t="s">
        <v>53</v>
      </c>
      <c r="B58" s="24"/>
      <c r="C58" s="43">
        <f>C33/C28</f>
        <v>0.05467192602960513</v>
      </c>
      <c r="D58" s="43">
        <f>(D33/0.75)/D28</f>
        <v>0.06997481451228643</v>
      </c>
      <c r="E58" s="32">
        <f>(E33/0.5)/E28</f>
        <v>0.0774918587574229</v>
      </c>
      <c r="F58" s="32">
        <f>((F33)/0.25)/F28</f>
        <v>0.06936915623489236</v>
      </c>
      <c r="G58" s="44">
        <f>G33/G28</f>
        <v>0.06843085953716486</v>
      </c>
      <c r="H58" s="45" t="s">
        <v>24</v>
      </c>
      <c r="I58" s="45" t="s">
        <v>24</v>
      </c>
      <c r="J58" s="46" t="s">
        <v>24</v>
      </c>
      <c r="K58" s="45" t="s">
        <v>24</v>
      </c>
    </row>
    <row r="59" spans="1:11" ht="11.25">
      <c r="A59" s="1" t="s">
        <v>54</v>
      </c>
      <c r="B59" s="24"/>
      <c r="C59" s="43">
        <f>C34/C28</f>
        <v>0.03274377571361921</v>
      </c>
      <c r="D59" s="43">
        <f>(D34/0.75)/D28</f>
        <v>0.043972500170172214</v>
      </c>
      <c r="E59" s="32">
        <f>(E34/0.5)/E28</f>
        <v>0.051031224059766296</v>
      </c>
      <c r="F59" s="32">
        <f>((F34)/0.25)/F28</f>
        <v>0.046163815715035125</v>
      </c>
      <c r="G59" s="44">
        <f>G34/G28</f>
        <v>0.057366840768881724</v>
      </c>
      <c r="H59" s="45" t="s">
        <v>24</v>
      </c>
      <c r="I59" s="45" t="s">
        <v>24</v>
      </c>
      <c r="J59" s="46" t="s">
        <v>24</v>
      </c>
      <c r="K59" s="45" t="s">
        <v>24</v>
      </c>
    </row>
    <row r="60" spans="1:11" ht="11.25">
      <c r="A60" s="1" t="s">
        <v>55</v>
      </c>
      <c r="B60" s="24"/>
      <c r="C60" s="43">
        <f>C35/C28</f>
        <v>0.02192815031598592</v>
      </c>
      <c r="D60" s="43">
        <f>(D35/0.75)/D28</f>
        <v>0.026002314342114217</v>
      </c>
      <c r="E60" s="32">
        <f>(E35/0.5)/E28</f>
        <v>0.0264606346976566</v>
      </c>
      <c r="F60" s="32">
        <f>((F35)/0.25)/F28</f>
        <v>0.023205340519857228</v>
      </c>
      <c r="G60" s="44">
        <f>G35/G28</f>
        <v>0.011064018768283146</v>
      </c>
      <c r="H60" s="45" t="s">
        <v>24</v>
      </c>
      <c r="I60" s="45" t="s">
        <v>24</v>
      </c>
      <c r="J60" s="46" t="s">
        <v>24</v>
      </c>
      <c r="K60" s="45" t="s">
        <v>24</v>
      </c>
    </row>
    <row r="61" spans="1:11" ht="11.25">
      <c r="A61" s="1" t="s">
        <v>56</v>
      </c>
      <c r="B61" s="24"/>
      <c r="C61" s="43">
        <f>C38/C37</f>
        <v>0</v>
      </c>
      <c r="D61" s="43">
        <f>(D38/0.75)/(D37/0.75)</f>
        <v>0</v>
      </c>
      <c r="E61" s="32">
        <f>(E38/0.5)/(E37/0.5)</f>
        <v>0</v>
      </c>
      <c r="F61" s="32">
        <f>(F38/0.25)/(F37/0.25)</f>
        <v>0</v>
      </c>
      <c r="G61" s="44">
        <f>G38/G37</f>
        <v>0</v>
      </c>
      <c r="H61" s="45" t="s">
        <v>24</v>
      </c>
      <c r="I61" s="45" t="s">
        <v>24</v>
      </c>
      <c r="J61" s="46" t="s">
        <v>24</v>
      </c>
      <c r="K61" s="45" t="s">
        <v>24</v>
      </c>
    </row>
    <row r="62" spans="1:11" ht="11.25">
      <c r="A62" s="3" t="s">
        <v>57</v>
      </c>
      <c r="B62" s="3"/>
      <c r="C62" s="47">
        <f>C36/C28</f>
        <v>0</v>
      </c>
      <c r="D62" s="47">
        <f>(D36/0.75)/D28</f>
        <v>0</v>
      </c>
      <c r="E62" s="35">
        <f>(E36/0.5)/E28</f>
        <v>0</v>
      </c>
      <c r="F62" s="35">
        <f>(F36/0.25)/F28</f>
        <v>0</v>
      </c>
      <c r="G62" s="48">
        <f>G36/G28</f>
        <v>0</v>
      </c>
      <c r="H62" s="49" t="s">
        <v>24</v>
      </c>
      <c r="I62" s="49" t="s">
        <v>24</v>
      </c>
      <c r="J62" s="50" t="s">
        <v>24</v>
      </c>
      <c r="K62" s="49" t="s">
        <v>24</v>
      </c>
    </row>
    <row r="63" spans="1:10" ht="11.25">
      <c r="A63" s="5" t="s">
        <v>58</v>
      </c>
      <c r="G63" s="21"/>
      <c r="H63" s="24"/>
      <c r="I63" s="24"/>
      <c r="J63" s="25"/>
    </row>
    <row r="64" spans="1:11" ht="11.25">
      <c r="A64" s="1" t="s">
        <v>70</v>
      </c>
      <c r="C64" s="1">
        <f>72+3</f>
        <v>75</v>
      </c>
      <c r="D64" s="10">
        <v>76</v>
      </c>
      <c r="E64" s="10">
        <v>78</v>
      </c>
      <c r="F64" s="1">
        <f>75+3</f>
        <v>78</v>
      </c>
      <c r="G64" s="11">
        <v>79</v>
      </c>
      <c r="H64" s="12">
        <v>79</v>
      </c>
      <c r="I64" s="12">
        <v>83</v>
      </c>
      <c r="J64" s="13">
        <v>85</v>
      </c>
      <c r="K64" s="10">
        <v>84</v>
      </c>
    </row>
    <row r="65" spans="1:11" ht="11.25">
      <c r="A65" s="1" t="s">
        <v>71</v>
      </c>
      <c r="C65" s="1">
        <v>1</v>
      </c>
      <c r="D65" s="10">
        <v>1</v>
      </c>
      <c r="E65" s="10">
        <v>1</v>
      </c>
      <c r="F65" s="1">
        <v>1</v>
      </c>
      <c r="G65" s="11">
        <v>1</v>
      </c>
      <c r="H65" s="12">
        <v>1</v>
      </c>
      <c r="I65" s="12">
        <v>1</v>
      </c>
      <c r="J65" s="13">
        <v>1</v>
      </c>
      <c r="K65" s="10">
        <v>1</v>
      </c>
    </row>
    <row r="66" spans="1:11" ht="11.25">
      <c r="A66" s="1" t="s">
        <v>59</v>
      </c>
      <c r="C66" s="10">
        <f aca="true" t="shared" si="12" ref="C66:K66">C13/C64</f>
        <v>405.7733333333333</v>
      </c>
      <c r="D66" s="10">
        <f t="shared" si="12"/>
        <v>445.69736842105266</v>
      </c>
      <c r="E66" s="10">
        <f t="shared" si="12"/>
        <v>434.2692307692308</v>
      </c>
      <c r="F66" s="10">
        <f t="shared" si="12"/>
        <v>587.3205128205128</v>
      </c>
      <c r="G66" s="11">
        <f t="shared" si="12"/>
        <v>660.3924050632911</v>
      </c>
      <c r="H66" s="12">
        <f t="shared" si="12"/>
        <v>415.45569620253167</v>
      </c>
      <c r="I66" s="12">
        <f t="shared" si="12"/>
        <v>395.43373493975906</v>
      </c>
      <c r="J66" s="13">
        <f t="shared" si="12"/>
        <v>452.6823529411765</v>
      </c>
      <c r="K66" s="10">
        <f t="shared" si="12"/>
        <v>458.07142857142856</v>
      </c>
    </row>
    <row r="67" spans="1:11" ht="11.25">
      <c r="A67" s="1" t="s">
        <v>60</v>
      </c>
      <c r="C67" s="10">
        <f aca="true" t="shared" si="13" ref="C67:K67">+C17/C64</f>
        <v>159.22666666666666</v>
      </c>
      <c r="D67" s="10">
        <f t="shared" si="13"/>
        <v>156.96052631578948</v>
      </c>
      <c r="E67" s="10">
        <f t="shared" si="13"/>
        <v>160.5</v>
      </c>
      <c r="F67" s="10">
        <f t="shared" si="13"/>
        <v>159.75641025641025</v>
      </c>
      <c r="G67" s="11">
        <f t="shared" si="13"/>
        <v>153.49367088607596</v>
      </c>
      <c r="H67" s="12">
        <f t="shared" si="13"/>
        <v>152.79746835443038</v>
      </c>
      <c r="I67" s="12">
        <f t="shared" si="13"/>
        <v>153.84337349397592</v>
      </c>
      <c r="J67" s="13">
        <f t="shared" si="13"/>
        <v>151.43529411764706</v>
      </c>
      <c r="K67" s="10">
        <f t="shared" si="13"/>
        <v>148.25</v>
      </c>
    </row>
    <row r="68" spans="1:11" ht="11.25">
      <c r="A68" s="3" t="s">
        <v>61</v>
      </c>
      <c r="B68" s="3"/>
      <c r="C68" s="15">
        <f aca="true" t="shared" si="14" ref="C68:K68">+C40/C64</f>
        <v>13.786666666666667</v>
      </c>
      <c r="D68" s="15">
        <f t="shared" si="14"/>
        <v>10.052631578947368</v>
      </c>
      <c r="E68" s="15">
        <f t="shared" si="14"/>
        <v>6.641025641025641</v>
      </c>
      <c r="F68" s="15">
        <f t="shared" si="14"/>
        <v>3.6153846153846154</v>
      </c>
      <c r="G68" s="16">
        <f t="shared" si="14"/>
        <v>7.253164556962025</v>
      </c>
      <c r="H68" s="15">
        <f t="shared" si="14"/>
        <v>5.189873417721519</v>
      </c>
      <c r="I68" s="15">
        <f t="shared" si="14"/>
        <v>4.168674698795181</v>
      </c>
      <c r="J68" s="17">
        <f t="shared" si="14"/>
        <v>2.8823529411764706</v>
      </c>
      <c r="K68" s="15">
        <f t="shared" si="14"/>
        <v>5.869047619047619</v>
      </c>
    </row>
    <row r="69" spans="1:11" ht="11.25">
      <c r="A69" s="5" t="s">
        <v>62</v>
      </c>
      <c r="G69" s="21"/>
      <c r="H69" s="24"/>
      <c r="I69" s="24"/>
      <c r="J69" s="25"/>
      <c r="K69" s="4"/>
    </row>
    <row r="70" spans="1:11" ht="11.25">
      <c r="A70" s="1" t="s">
        <v>63</v>
      </c>
      <c r="C70" s="32">
        <f>(C11/G11)-1</f>
        <v>-0.3915091154625253</v>
      </c>
      <c r="D70" s="32">
        <f>(D11/H11)-1</f>
        <v>-0.14177346502128763</v>
      </c>
      <c r="E70" s="32">
        <f>(E11/I11)-1</f>
        <v>-0.14807043350350435</v>
      </c>
      <c r="F70" s="32">
        <f>+(F11/J11)-1</f>
        <v>0.13250645774181846</v>
      </c>
      <c r="G70" s="34">
        <f>+(G11/K11)-1</f>
        <v>0.3059676814885033</v>
      </c>
      <c r="H70" s="18" t="s">
        <v>24</v>
      </c>
      <c r="I70" s="18" t="s">
        <v>24</v>
      </c>
      <c r="J70" s="19" t="s">
        <v>24</v>
      </c>
      <c r="K70" s="18" t="s">
        <v>24</v>
      </c>
    </row>
    <row r="71" spans="1:11" ht="11.25">
      <c r="A71" s="1" t="s">
        <v>64</v>
      </c>
      <c r="C71" s="32">
        <f>(C13/G13)-1</f>
        <v>-0.4166682639780721</v>
      </c>
      <c r="D71" s="32">
        <f>(D13/H13)-1</f>
        <v>0.03205264921848827</v>
      </c>
      <c r="E71" s="32">
        <f>(E13/I13)-1</f>
        <v>0.03205264921848827</v>
      </c>
      <c r="F71" s="32">
        <f>SUM(F72:F73)</f>
        <v>0.19057643328655338</v>
      </c>
      <c r="G71" s="34">
        <f>SUM(G72:G73)</f>
        <v>0.3558656894849004</v>
      </c>
      <c r="H71" s="18" t="s">
        <v>24</v>
      </c>
      <c r="I71" s="18" t="s">
        <v>24</v>
      </c>
      <c r="J71" s="19" t="s">
        <v>24</v>
      </c>
      <c r="K71" s="18" t="s">
        <v>24</v>
      </c>
    </row>
    <row r="72" spans="2:11" ht="11.25">
      <c r="B72" s="1" t="s">
        <v>15</v>
      </c>
      <c r="C72" s="32">
        <v>0</v>
      </c>
      <c r="D72" s="32">
        <v>0</v>
      </c>
      <c r="E72" s="32">
        <v>0</v>
      </c>
      <c r="F72" s="32">
        <v>0</v>
      </c>
      <c r="G72" s="34">
        <v>0</v>
      </c>
      <c r="H72" s="18" t="s">
        <v>24</v>
      </c>
      <c r="I72" s="18" t="s">
        <v>24</v>
      </c>
      <c r="J72" s="19" t="s">
        <v>24</v>
      </c>
      <c r="K72" s="18" t="s">
        <v>24</v>
      </c>
    </row>
    <row r="73" spans="2:11" ht="11.25">
      <c r="B73" s="1" t="s">
        <v>16</v>
      </c>
      <c r="C73" s="32">
        <f>(C15/G15)-1</f>
        <v>-0.4166682639780721</v>
      </c>
      <c r="D73" s="32">
        <f>(D15/H15)-1</f>
        <v>0.03205264921848827</v>
      </c>
      <c r="E73" s="32">
        <f>(E15/I15)-1</f>
        <v>0.03205264921848827</v>
      </c>
      <c r="F73" s="32">
        <f>+(F15/J15)-1</f>
        <v>0.19057643328655338</v>
      </c>
      <c r="G73" s="34">
        <f>+(G15/K15)-1</f>
        <v>0.3558656894849004</v>
      </c>
      <c r="H73" s="18" t="s">
        <v>24</v>
      </c>
      <c r="I73" s="18" t="s">
        <v>24</v>
      </c>
      <c r="J73" s="19" t="s">
        <v>24</v>
      </c>
      <c r="K73" s="18" t="s">
        <v>24</v>
      </c>
    </row>
    <row r="74" spans="1:11" ht="11.25">
      <c r="A74" s="1" t="s">
        <v>65</v>
      </c>
      <c r="C74" s="32">
        <f>(C17/G17)-1</f>
        <v>-0.015174006267524298</v>
      </c>
      <c r="D74" s="32">
        <f>(D17/H17)-1</f>
        <v>-0.011763731256731025</v>
      </c>
      <c r="E74" s="32">
        <f>(E17/I17)-1</f>
        <v>-0.01957866708434486</v>
      </c>
      <c r="F74" s="32">
        <f>SUM(F75:F76)</f>
        <v>-0.03192977004350528</v>
      </c>
      <c r="G74" s="34">
        <f>SUM(G75:G76)</f>
        <v>-0.026258732835461318</v>
      </c>
      <c r="H74" s="18" t="s">
        <v>24</v>
      </c>
      <c r="I74" s="18" t="s">
        <v>24</v>
      </c>
      <c r="J74" s="19" t="s">
        <v>24</v>
      </c>
      <c r="K74" s="18" t="s">
        <v>24</v>
      </c>
    </row>
    <row r="75" spans="2:11" ht="11.25">
      <c r="B75" s="1" t="s">
        <v>15</v>
      </c>
      <c r="C75" s="32">
        <v>0</v>
      </c>
      <c r="D75" s="32">
        <v>0</v>
      </c>
      <c r="E75" s="32">
        <v>0</v>
      </c>
      <c r="F75" s="32">
        <v>0</v>
      </c>
      <c r="G75" s="34">
        <v>0</v>
      </c>
      <c r="H75" s="18" t="s">
        <v>24</v>
      </c>
      <c r="I75" s="18" t="s">
        <v>24</v>
      </c>
      <c r="J75" s="19" t="s">
        <v>24</v>
      </c>
      <c r="K75" s="18" t="s">
        <v>24</v>
      </c>
    </row>
    <row r="76" spans="2:11" ht="11.25">
      <c r="B76" s="1" t="s">
        <v>16</v>
      </c>
      <c r="C76" s="32">
        <f>(C22/G22)-1</f>
        <v>-0.015174006267524298</v>
      </c>
      <c r="D76" s="32">
        <f>(D22/H22)-1</f>
        <v>-0.011763731256731025</v>
      </c>
      <c r="E76" s="32">
        <f>(E22/I22)-1</f>
        <v>-0.01957866708434486</v>
      </c>
      <c r="F76" s="32">
        <f>+(F22/J22)-1</f>
        <v>-0.03192977004350528</v>
      </c>
      <c r="G76" s="34">
        <f>+(G22/K22)-1</f>
        <v>-0.026258732835461318</v>
      </c>
      <c r="H76" s="18" t="s">
        <v>24</v>
      </c>
      <c r="I76" s="18" t="s">
        <v>24</v>
      </c>
      <c r="J76" s="19" t="s">
        <v>24</v>
      </c>
      <c r="K76" s="18" t="s">
        <v>24</v>
      </c>
    </row>
    <row r="77" spans="1:11" ht="11.25">
      <c r="A77" s="1" t="s">
        <v>66</v>
      </c>
      <c r="C77" s="32">
        <f>(C25/G25)-1</f>
        <v>0.28983478017362074</v>
      </c>
      <c r="D77" s="32">
        <f>(D25/H25)-1</f>
        <v>0.2711814717091763</v>
      </c>
      <c r="E77" s="32">
        <f>(E25/I25)-1</f>
        <v>0.22308612440191378</v>
      </c>
      <c r="F77" s="33">
        <f>+(F25/J25)-1</f>
        <v>0.18840579710144922</v>
      </c>
      <c r="G77" s="34">
        <f>+(G25/K25)-1</f>
        <v>0.17854785478547863</v>
      </c>
      <c r="H77" s="18" t="s">
        <v>24</v>
      </c>
      <c r="I77" s="18" t="s">
        <v>24</v>
      </c>
      <c r="J77" s="19" t="s">
        <v>24</v>
      </c>
      <c r="K77" s="18" t="s">
        <v>24</v>
      </c>
    </row>
    <row r="78" spans="1:11" ht="11.25">
      <c r="A78" s="3" t="s">
        <v>67</v>
      </c>
      <c r="B78" s="3"/>
      <c r="C78" s="35">
        <f>(C40/G40)-1</f>
        <v>0.8045375218150088</v>
      </c>
      <c r="D78" s="35">
        <f>(D40/H40)-1</f>
        <v>0.8634146341463416</v>
      </c>
      <c r="E78" s="35">
        <f>(E40/I40)-1</f>
        <v>0.49710982658959546</v>
      </c>
      <c r="F78" s="35">
        <f>+(F40/J40)-1</f>
        <v>0.15102040816326534</v>
      </c>
      <c r="G78" s="36">
        <f>+(G40/K40)-1</f>
        <v>0.16227180527383367</v>
      </c>
      <c r="H78" s="22" t="s">
        <v>24</v>
      </c>
      <c r="I78" s="22" t="s">
        <v>24</v>
      </c>
      <c r="J78" s="23" t="s">
        <v>24</v>
      </c>
      <c r="K78" s="22" t="s">
        <v>24</v>
      </c>
    </row>
    <row r="80" ht="11.25">
      <c r="A80" s="1" t="s">
        <v>68</v>
      </c>
    </row>
    <row r="81" ht="11.25">
      <c r="A81" s="1" t="s">
        <v>69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769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2002-03-19T16:33:10Z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