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Cathay" sheetId="1" r:id="rId1"/>
  </sheets>
  <definedNames/>
  <calcPr fullCalcOnLoad="1"/>
</workbook>
</file>

<file path=xl/sharedStrings.xml><?xml version="1.0" encoding="utf-8"?>
<sst xmlns="http://schemas.openxmlformats.org/spreadsheetml/2006/main" count="100" uniqueCount="67">
  <si>
    <t xml:space="preserve"> CUADRO No. 19-12</t>
  </si>
  <si>
    <t>CATHAY INTERNATIONAL BANK</t>
  </si>
  <si>
    <t>ESTADISTICA FINANCIERA. TRIMESTRES DE 2000 Y 2001</t>
  </si>
  <si>
    <t>(En miles de balboas)</t>
  </si>
  <si>
    <t>Diciembre</t>
  </si>
  <si>
    <t>Septiembre</t>
  </si>
  <si>
    <t>Junio</t>
  </si>
  <si>
    <t>Marzo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</si>
  <si>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</si>
  <si>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</si>
  <si>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</si>
  <si>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</si>
  <si>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</si>
  <si>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</si>
  <si>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</si>
  <si>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</si>
  <si>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</si>
  <si>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</si>
  <si>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</si>
  <si>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</si>
  <si>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</si>
  <si>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N/A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</si>
  <si>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</si>
  <si>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</si>
  <si>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</si>
  <si>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</si>
  <si>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</si>
  <si>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</si>
  <si>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</si>
  <si>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</si>
  <si>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</si>
  <si>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</si>
  <si>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</si>
  <si>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</si>
  <si>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de Préstamos para Provisiones</t>
  </si>
  <si>
    <t>Préstamos Vencidos / Préstamos Totales</t>
  </si>
  <si>
    <t>Total de Provisiones / Préstamos Vencidos</t>
  </si>
  <si>
    <t>Provisiones Cuentas Malas / Préstamos Totales</t>
  </si>
  <si>
    <t>RAZONES DE CAPITAL</t>
  </si>
  <si>
    <t>Patrimonio / Total de Préstamos</t>
  </si>
  <si>
    <t>Patrimonio / Activos Generadores de Ingreso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</si>
  <si>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</si>
  <si>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</si>
  <si>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</si>
  <si>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</si>
  <si>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</si>
  <si>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Gen. de Ingresos (Promedio)</t>
  </si>
  <si>
    <t>N.A.</t>
  </si>
  <si>
    <t>Utilidad Neta / Total de Activos (Promedio)</t>
  </si>
  <si>
    <t>Utilidad Neta / Patrimonio Total (Promedio)</t>
  </si>
  <si>
    <t>Ingresos por Intereses / Activos Gen. De Ingreso (Promedio)</t>
  </si>
  <si>
    <t>Egresos Operaciones / Activos Gen. De Ingreso (Promedio)</t>
  </si>
  <si>
    <t>Ingresos Netos por Intereses / Activos Gen. De Ingreso (Promedio)</t>
  </si>
  <si>
    <t>Egresos Generales / Ingresos de Operaciones</t>
  </si>
  <si>
    <t>Otros Ingresos / Activos Gen. De Ingreso (Promedio)</t>
  </si>
  <si>
    <t>Productividad</t>
  </si>
  <si>
    <t>Número de Empleados</t>
  </si>
  <si>
    <t>Sucursales</t>
  </si>
  <si>
    <t>Préstamos / Empleados (En miles de balboas)</t>
  </si>
  <si>
    <t>Depósitos Totales / Empleados (En miles de balboas)</t>
  </si>
  <si>
    <t>Utilidad Neta / Empleados (En miles de balboas)</t>
  </si>
  <si>
    <t>Tasas de Crecimiento (12 meses)</t>
  </si>
  <si>
    <t>Activos</t>
  </si>
  <si>
    <t>Préstamos</t>
  </si>
  <si>
    <t>Depósitos</t>
  </si>
  <si>
    <t>Capital</t>
  </si>
  <si>
    <t>Utilidad Neta</t>
  </si>
</sst>
</file>

<file path=xl/styles.xml><?xml version="1.0" encoding="utf-8"?>
<styleSheet xmlns="http://schemas.openxmlformats.org/spreadsheetml/2006/main">
  <numFmts count="37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"/>
    <numFmt numFmtId="182" formatCode="0.0%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_(* #,##0.0000_);_(* \(#,##0.0000\);_(* &quot;-&quot;??_);_(@_)"/>
    <numFmt numFmtId="190" formatCode="0.000%"/>
    <numFmt numFmtId="191" formatCode="0_ ;\-0\ "/>
    <numFmt numFmtId="192" formatCode="_(* #,##0.00000_);_(* \(#,##0.00000\);_(* &quot;-&quot;??_);_(@_)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79" fontId="1" fillId="0" borderId="2" xfId="15" applyNumberFormat="1" applyFont="1" applyBorder="1" applyAlignment="1">
      <alignment/>
    </xf>
    <xf numFmtId="179" fontId="1" fillId="0" borderId="0" xfId="15" applyNumberFormat="1" applyFont="1" applyAlignment="1">
      <alignment/>
    </xf>
    <xf numFmtId="179" fontId="2" fillId="0" borderId="0" xfId="15" applyNumberFormat="1" applyFont="1" applyAlignment="1">
      <alignment/>
    </xf>
    <xf numFmtId="179" fontId="2" fillId="0" borderId="0" xfId="15" applyNumberFormat="1" applyFont="1" applyBorder="1" applyAlignment="1">
      <alignment/>
    </xf>
    <xf numFmtId="179" fontId="2" fillId="0" borderId="2" xfId="15" applyNumberFormat="1" applyFont="1" applyBorder="1" applyAlignment="1">
      <alignment/>
    </xf>
    <xf numFmtId="43" fontId="2" fillId="0" borderId="0" xfId="15" applyFont="1" applyAlignment="1">
      <alignment/>
    </xf>
    <xf numFmtId="179" fontId="2" fillId="0" borderId="1" xfId="15" applyNumberFormat="1" applyFont="1" applyBorder="1" applyAlignment="1">
      <alignment/>
    </xf>
    <xf numFmtId="179" fontId="2" fillId="0" borderId="3" xfId="15" applyNumberFormat="1" applyFont="1" applyBorder="1" applyAlignment="1">
      <alignment/>
    </xf>
    <xf numFmtId="179" fontId="2" fillId="0" borderId="4" xfId="15" applyNumberFormat="1" applyFont="1" applyBorder="1" applyAlignment="1">
      <alignment/>
    </xf>
    <xf numFmtId="179" fontId="2" fillId="0" borderId="0" xfId="15" applyNumberFormat="1" applyFont="1" applyBorder="1" applyAlignment="1">
      <alignment horizontal="right"/>
    </xf>
    <xf numFmtId="179" fontId="2" fillId="0" borderId="1" xfId="15" applyNumberFormat="1" applyFont="1" applyBorder="1" applyAlignment="1">
      <alignment horizontal="right"/>
    </xf>
    <xf numFmtId="0" fontId="1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10" fontId="2" fillId="0" borderId="0" xfId="19" applyNumberFormat="1" applyFont="1" applyBorder="1" applyAlignment="1">
      <alignment/>
    </xf>
    <xf numFmtId="10" fontId="2" fillId="0" borderId="2" xfId="19" applyNumberFormat="1" applyFont="1" applyBorder="1" applyAlignment="1">
      <alignment/>
    </xf>
    <xf numFmtId="10" fontId="2" fillId="0" borderId="1" xfId="19" applyNumberFormat="1" applyFont="1" applyBorder="1" applyAlignment="1">
      <alignment/>
    </xf>
    <xf numFmtId="10" fontId="2" fillId="0" borderId="3" xfId="19" applyNumberFormat="1" applyFont="1" applyBorder="1" applyAlignment="1">
      <alignment/>
    </xf>
    <xf numFmtId="0" fontId="2" fillId="0" borderId="2" xfId="0" applyFont="1" applyBorder="1" applyAlignment="1">
      <alignment/>
    </xf>
    <xf numFmtId="182" fontId="2" fillId="0" borderId="0" xfId="19" applyNumberFormat="1" applyFont="1" applyBorder="1" applyAlignment="1">
      <alignment/>
    </xf>
    <xf numFmtId="182" fontId="2" fillId="0" borderId="1" xfId="19" applyNumberFormat="1" applyFont="1" applyBorder="1" applyAlignment="1">
      <alignment/>
    </xf>
    <xf numFmtId="0" fontId="2" fillId="0" borderId="0" xfId="0" applyFont="1" applyFill="1" applyAlignment="1">
      <alignment/>
    </xf>
    <xf numFmtId="10" fontId="2" fillId="0" borderId="0" xfId="19" applyNumberFormat="1" applyFont="1" applyFill="1" applyBorder="1" applyAlignment="1">
      <alignment/>
    </xf>
    <xf numFmtId="10" fontId="2" fillId="0" borderId="0" xfId="19" applyNumberFormat="1" applyFont="1" applyAlignment="1">
      <alignment/>
    </xf>
    <xf numFmtId="10" fontId="2" fillId="0" borderId="6" xfId="19" applyNumberFormat="1" applyFont="1" applyFill="1" applyBorder="1" applyAlignment="1">
      <alignment/>
    </xf>
    <xf numFmtId="10" fontId="2" fillId="0" borderId="0" xfId="19" applyNumberFormat="1" applyFont="1" applyFill="1" applyBorder="1" applyAlignment="1">
      <alignment horizontal="right"/>
    </xf>
    <xf numFmtId="10" fontId="2" fillId="0" borderId="1" xfId="19" applyNumberFormat="1" applyFont="1" applyFill="1" applyBorder="1" applyAlignment="1">
      <alignment/>
    </xf>
    <xf numFmtId="10" fontId="2" fillId="0" borderId="7" xfId="19" applyNumberFormat="1" applyFont="1" applyFill="1" applyBorder="1" applyAlignment="1">
      <alignment/>
    </xf>
    <xf numFmtId="10" fontId="2" fillId="0" borderId="1" xfId="19" applyNumberFormat="1" applyFont="1" applyFill="1" applyBorder="1" applyAlignment="1">
      <alignment horizontal="right"/>
    </xf>
    <xf numFmtId="43" fontId="2" fillId="0" borderId="0" xfId="15" applyFont="1" applyBorder="1" applyAlignment="1">
      <alignment horizontal="right"/>
    </xf>
    <xf numFmtId="43" fontId="2" fillId="0" borderId="0" xfId="15" applyFont="1" applyAlignment="1">
      <alignment horizontal="right"/>
    </xf>
    <xf numFmtId="43" fontId="2" fillId="0" borderId="1" xfId="15" applyFont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8"/>
  <sheetViews>
    <sheetView tabSelected="1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3" sqref="G13"/>
    </sheetView>
  </sheetViews>
  <sheetFormatPr defaultColWidth="11.421875" defaultRowHeight="12.75"/>
  <cols>
    <col min="1" max="1" width="3.421875" style="2" customWidth="1"/>
    <col min="2" max="2" width="40.57421875" style="2" customWidth="1"/>
    <col min="3" max="3" width="9.00390625" style="2" customWidth="1"/>
    <col min="4" max="4" width="9.8515625" style="2" customWidth="1"/>
    <col min="5" max="6" width="7.140625" style="2" bestFit="1" customWidth="1"/>
    <col min="7" max="7" width="8.7109375" style="2" customWidth="1"/>
    <col min="8" max="8" width="10.140625" style="2" customWidth="1"/>
    <col min="9" max="10" width="11.421875" style="1" customWidth="1"/>
    <col min="11" max="16384" width="11.421875" style="2" customWidth="1"/>
  </cols>
  <sheetData>
    <row r="1" ht="11.25"/>
    <row r="2" spans="2:8" ht="11.25">
      <c r="B2" s="39"/>
      <c r="C2" s="39"/>
      <c r="D2" s="39"/>
      <c r="E2" s="39" t="s">
        <v>0</v>
      </c>
      <c r="F2" s="39"/>
      <c r="H2" s="39"/>
    </row>
    <row r="3" spans="2:8" ht="11.25">
      <c r="B3" s="39"/>
      <c r="C3" s="39"/>
      <c r="D3" s="39"/>
      <c r="E3" s="39" t="s">
        <v>1</v>
      </c>
      <c r="F3" s="39"/>
      <c r="H3" s="39"/>
    </row>
    <row r="4" spans="2:8" ht="11.25">
      <c r="B4" s="39"/>
      <c r="C4" s="39"/>
      <c r="D4" s="39"/>
      <c r="E4" s="39" t="s">
        <v>2</v>
      </c>
      <c r="F4" s="39"/>
      <c r="H4" s="39"/>
    </row>
    <row r="5" spans="2:8" ht="11.25">
      <c r="B5" s="38"/>
      <c r="C5" s="38"/>
      <c r="D5" s="38"/>
      <c r="E5" s="38" t="s">
        <v>3</v>
      </c>
      <c r="F5" s="38"/>
      <c r="H5" s="38"/>
    </row>
    <row r="6" spans="1:8" ht="11.25">
      <c r="A6" s="38"/>
      <c r="B6" s="38"/>
      <c r="C6" s="38"/>
      <c r="D6" s="38"/>
      <c r="E6" s="38"/>
      <c r="F6" s="38"/>
      <c r="G6" s="38"/>
      <c r="H6" s="38"/>
    </row>
    <row r="7" spans="1:8" ht="11.25">
      <c r="A7" s="3"/>
      <c r="B7" s="3"/>
      <c r="C7" s="3"/>
      <c r="D7" s="3"/>
      <c r="E7" s="3"/>
      <c r="F7" s="3"/>
      <c r="G7" s="3"/>
      <c r="H7" s="3"/>
    </row>
    <row r="8" spans="1:11" ht="11.25">
      <c r="A8" s="3"/>
      <c r="B8" s="3"/>
      <c r="C8" s="42">
        <v>2001</v>
      </c>
      <c r="D8" s="42"/>
      <c r="E8" s="42"/>
      <c r="F8" s="43"/>
      <c r="G8" s="42">
        <v>2000</v>
      </c>
      <c r="H8" s="42"/>
      <c r="K8" s="1"/>
    </row>
    <row r="9" spans="1:11" s="4" customFormat="1" ht="11.25">
      <c r="A9" s="40"/>
      <c r="B9" s="40"/>
      <c r="C9" s="40" t="s">
        <v>4</v>
      </c>
      <c r="D9" s="40" t="s">
        <v>5</v>
      </c>
      <c r="E9" s="40" t="s">
        <v>6</v>
      </c>
      <c r="F9" s="41" t="s">
        <v>7</v>
      </c>
      <c r="G9" s="40" t="s">
        <v>4</v>
      </c>
      <c r="H9" s="40" t="s">
        <v>5</v>
      </c>
      <c r="I9" s="5"/>
      <c r="J9" s="5"/>
      <c r="K9" s="5"/>
    </row>
    <row r="10" spans="1:11" ht="11.25">
      <c r="A10" s="4" t="s">
        <v>8</v>
      </c>
      <c r="B10" s="4"/>
      <c r="C10" s="4"/>
      <c r="D10" s="4"/>
      <c r="E10" s="5"/>
      <c r="F10" s="6"/>
      <c r="G10" s="7"/>
      <c r="H10" s="7"/>
      <c r="K10" s="1"/>
    </row>
    <row r="11" spans="1:8" ht="11.25">
      <c r="A11" s="2" t="s">
        <v>9</v>
      </c>
      <c r="C11" s="2">
        <v>14479</v>
      </c>
      <c r="D11" s="8">
        <v>15431</v>
      </c>
      <c r="E11" s="9">
        <v>13485</v>
      </c>
      <c r="F11" s="10">
        <v>12078</v>
      </c>
      <c r="G11" s="8">
        <v>11262</v>
      </c>
      <c r="H11" s="8">
        <v>7013</v>
      </c>
    </row>
    <row r="12" spans="1:8" ht="11.25">
      <c r="A12" s="2" t="s">
        <v>10</v>
      </c>
      <c r="C12" s="2">
        <v>31</v>
      </c>
      <c r="D12" s="8">
        <v>825</v>
      </c>
      <c r="E12" s="9">
        <v>313</v>
      </c>
      <c r="F12" s="10">
        <v>428</v>
      </c>
      <c r="G12" s="8">
        <v>298</v>
      </c>
      <c r="H12" s="8">
        <v>52</v>
      </c>
    </row>
    <row r="13" spans="1:8" ht="11.25">
      <c r="A13" s="2" t="s">
        <v>11</v>
      </c>
      <c r="C13" s="9">
        <f aca="true" t="shared" si="0" ref="C13:H13">C14+C15</f>
        <v>11824</v>
      </c>
      <c r="D13" s="9">
        <f t="shared" si="0"/>
        <v>10200</v>
      </c>
      <c r="E13" s="9">
        <f t="shared" si="0"/>
        <v>9225</v>
      </c>
      <c r="F13" s="10">
        <f t="shared" si="0"/>
        <v>7673</v>
      </c>
      <c r="G13" s="8">
        <f t="shared" si="0"/>
        <v>6384</v>
      </c>
      <c r="H13" s="8">
        <f t="shared" si="0"/>
        <v>6246</v>
      </c>
    </row>
    <row r="14" spans="2:8" ht="11.25">
      <c r="B14" s="2" t="s">
        <v>12</v>
      </c>
      <c r="C14" s="11">
        <v>0</v>
      </c>
      <c r="D14" s="11">
        <v>0</v>
      </c>
      <c r="E14" s="9">
        <v>0</v>
      </c>
      <c r="F14" s="10">
        <v>0</v>
      </c>
      <c r="G14" s="8">
        <v>0</v>
      </c>
      <c r="H14" s="8">
        <v>0</v>
      </c>
    </row>
    <row r="15" spans="2:8" ht="11.25">
      <c r="B15" s="2" t="s">
        <v>13</v>
      </c>
      <c r="C15" s="8">
        <v>11824</v>
      </c>
      <c r="D15" s="8">
        <v>10200</v>
      </c>
      <c r="E15" s="9">
        <v>9225</v>
      </c>
      <c r="F15" s="10">
        <v>7673</v>
      </c>
      <c r="G15" s="8">
        <v>6384</v>
      </c>
      <c r="H15" s="8">
        <v>6246</v>
      </c>
    </row>
    <row r="16" spans="1:8" ht="11.25">
      <c r="A16" s="2" t="s">
        <v>14</v>
      </c>
      <c r="C16" s="8">
        <v>1491</v>
      </c>
      <c r="D16" s="8">
        <v>3224</v>
      </c>
      <c r="E16" s="9">
        <v>2965</v>
      </c>
      <c r="F16" s="10">
        <v>2974</v>
      </c>
      <c r="G16" s="8">
        <v>3190</v>
      </c>
      <c r="H16" s="8">
        <v>117</v>
      </c>
    </row>
    <row r="17" spans="1:8" ht="11.25">
      <c r="A17" s="2" t="s">
        <v>15</v>
      </c>
      <c r="C17" s="9">
        <f aca="true" t="shared" si="1" ref="C17:H17">C18+C22</f>
        <v>11681</v>
      </c>
      <c r="D17" s="9">
        <f t="shared" si="1"/>
        <v>12701</v>
      </c>
      <c r="E17" s="9">
        <f t="shared" si="1"/>
        <v>10816</v>
      </c>
      <c r="F17" s="10">
        <f t="shared" si="1"/>
        <v>9350</v>
      </c>
      <c r="G17" s="8">
        <f t="shared" si="1"/>
        <v>7967</v>
      </c>
      <c r="H17" s="8">
        <f t="shared" si="1"/>
        <v>3857</v>
      </c>
    </row>
    <row r="18" spans="2:8" ht="11.25">
      <c r="B18" s="2" t="s">
        <v>12</v>
      </c>
      <c r="C18" s="9">
        <f aca="true" t="shared" si="2" ref="C18:H18">SUM(C19:C21)</f>
        <v>0</v>
      </c>
      <c r="D18" s="9">
        <f t="shared" si="2"/>
        <v>0</v>
      </c>
      <c r="E18" s="9">
        <f t="shared" si="2"/>
        <v>0</v>
      </c>
      <c r="F18" s="10">
        <f t="shared" si="2"/>
        <v>0</v>
      </c>
      <c r="G18" s="8">
        <f t="shared" si="2"/>
        <v>0</v>
      </c>
      <c r="H18" s="8">
        <f t="shared" si="2"/>
        <v>0</v>
      </c>
    </row>
    <row r="19" spans="2:8" ht="11.25">
      <c r="B19" s="2" t="s">
        <v>16</v>
      </c>
      <c r="C19" s="11">
        <v>0</v>
      </c>
      <c r="D19" s="9">
        <v>0</v>
      </c>
      <c r="E19" s="9">
        <v>0</v>
      </c>
      <c r="F19" s="10">
        <v>0</v>
      </c>
      <c r="G19" s="8">
        <v>0</v>
      </c>
      <c r="H19" s="8">
        <v>0</v>
      </c>
    </row>
    <row r="20" spans="2:8" ht="11.25">
      <c r="B20" s="2" t="s">
        <v>17</v>
      </c>
      <c r="C20" s="11">
        <v>0</v>
      </c>
      <c r="D20" s="9">
        <v>0</v>
      </c>
      <c r="E20" s="9">
        <v>0</v>
      </c>
      <c r="F20" s="10">
        <v>0</v>
      </c>
      <c r="G20" s="8">
        <v>0</v>
      </c>
      <c r="H20" s="8">
        <v>0</v>
      </c>
    </row>
    <row r="21" spans="2:8" ht="11.25">
      <c r="B21" s="2" t="s">
        <v>18</v>
      </c>
      <c r="C21" s="11">
        <v>0</v>
      </c>
      <c r="D21" s="9">
        <v>0</v>
      </c>
      <c r="E21" s="9">
        <v>0</v>
      </c>
      <c r="F21" s="10">
        <v>0</v>
      </c>
      <c r="G21" s="8">
        <v>0</v>
      </c>
      <c r="H21" s="8">
        <v>0</v>
      </c>
    </row>
    <row r="22" spans="2:8" ht="11.25">
      <c r="B22" s="2" t="s">
        <v>13</v>
      </c>
      <c r="C22" s="9">
        <f aca="true" t="shared" si="3" ref="C22:H22">SUM(C23:C24)</f>
        <v>11681</v>
      </c>
      <c r="D22" s="9">
        <f t="shared" si="3"/>
        <v>12701</v>
      </c>
      <c r="E22" s="9">
        <f t="shared" si="3"/>
        <v>10816</v>
      </c>
      <c r="F22" s="10">
        <f t="shared" si="3"/>
        <v>9350</v>
      </c>
      <c r="G22" s="8">
        <f t="shared" si="3"/>
        <v>7967</v>
      </c>
      <c r="H22" s="8">
        <f t="shared" si="3"/>
        <v>3857</v>
      </c>
    </row>
    <row r="23" spans="2:8" ht="11.25">
      <c r="B23" s="2" t="s">
        <v>17</v>
      </c>
      <c r="C23" s="8">
        <f>2343+9338</f>
        <v>11681</v>
      </c>
      <c r="D23" s="8">
        <f>10526+2175</f>
        <v>12701</v>
      </c>
      <c r="E23" s="9">
        <v>10816</v>
      </c>
      <c r="F23" s="10">
        <v>9350</v>
      </c>
      <c r="G23" s="8">
        <f>238+7729</f>
        <v>7967</v>
      </c>
      <c r="H23" s="8">
        <v>3857</v>
      </c>
    </row>
    <row r="24" spans="2:8" ht="11.25">
      <c r="B24" s="2" t="s">
        <v>18</v>
      </c>
      <c r="C24" s="11">
        <v>0</v>
      </c>
      <c r="D24" s="11">
        <v>0</v>
      </c>
      <c r="E24" s="9">
        <v>0</v>
      </c>
      <c r="F24" s="10">
        <v>0</v>
      </c>
      <c r="G24" s="8">
        <v>0</v>
      </c>
      <c r="H24" s="8">
        <v>0</v>
      </c>
    </row>
    <row r="25" spans="1:8" ht="11.25">
      <c r="A25" s="3" t="s">
        <v>19</v>
      </c>
      <c r="B25" s="3"/>
      <c r="C25" s="12">
        <v>2578</v>
      </c>
      <c r="D25" s="12">
        <v>2450</v>
      </c>
      <c r="E25" s="12">
        <v>2591</v>
      </c>
      <c r="F25" s="13">
        <v>2579</v>
      </c>
      <c r="G25" s="12">
        <v>3023</v>
      </c>
      <c r="H25" s="12">
        <v>3062</v>
      </c>
    </row>
    <row r="26" spans="1:8" ht="11.25">
      <c r="A26" s="4" t="s">
        <v>20</v>
      </c>
      <c r="E26" s="1"/>
      <c r="F26" s="10"/>
      <c r="G26" s="8"/>
      <c r="H26" s="14"/>
    </row>
    <row r="27" spans="1:8" ht="11.25">
      <c r="A27" s="2" t="s">
        <v>9</v>
      </c>
      <c r="C27" s="9">
        <f>(C11+G11)/2</f>
        <v>12870.5</v>
      </c>
      <c r="D27" s="9">
        <f>(D11+H11)/2</f>
        <v>11222</v>
      </c>
      <c r="E27" s="9">
        <f>(E11+I11)/2</f>
        <v>6742.5</v>
      </c>
      <c r="F27" s="10">
        <f>+(F11+J11)/2</f>
        <v>6039</v>
      </c>
      <c r="G27" s="8">
        <f>+(G11+H11)/2</f>
        <v>9137.5</v>
      </c>
      <c r="H27" s="15" t="s">
        <v>21</v>
      </c>
    </row>
    <row r="28" spans="1:8" ht="11.25">
      <c r="A28" s="2" t="s">
        <v>22</v>
      </c>
      <c r="C28" s="9">
        <f>C29+C30</f>
        <v>11444.5</v>
      </c>
      <c r="D28" s="9">
        <f>D29+D30</f>
        <v>9893.5</v>
      </c>
      <c r="E28" s="9">
        <f>E29+E30</f>
        <v>6095</v>
      </c>
      <c r="F28" s="10">
        <f>F29+F30</f>
        <v>5323.5</v>
      </c>
      <c r="G28" s="8">
        <f>G29+G30</f>
        <v>7968.5</v>
      </c>
      <c r="H28" s="15" t="s">
        <v>21</v>
      </c>
    </row>
    <row r="29" spans="2:8" ht="11.25">
      <c r="B29" s="2" t="s">
        <v>11</v>
      </c>
      <c r="C29" s="9">
        <f>(C13+G13)/2</f>
        <v>9104</v>
      </c>
      <c r="D29" s="9">
        <f>(D13+H13)/2</f>
        <v>8223</v>
      </c>
      <c r="E29" s="9">
        <f>(E13+I13)/2</f>
        <v>4612.5</v>
      </c>
      <c r="F29" s="10">
        <f>+(F13+J13)/2</f>
        <v>3836.5</v>
      </c>
      <c r="G29" s="8">
        <f>+(G13+H13)/2</f>
        <v>6315</v>
      </c>
      <c r="H29" s="15" t="s">
        <v>21</v>
      </c>
    </row>
    <row r="30" spans="2:8" ht="11.25">
      <c r="B30" s="2" t="s">
        <v>14</v>
      </c>
      <c r="C30" s="9">
        <f>(C16+G16)/2</f>
        <v>2340.5</v>
      </c>
      <c r="D30" s="9">
        <f>(D16+H16)/2</f>
        <v>1670.5</v>
      </c>
      <c r="E30" s="9">
        <f>(E16+I16)/2</f>
        <v>1482.5</v>
      </c>
      <c r="F30" s="10">
        <f>+(F16+J16)/2</f>
        <v>1487</v>
      </c>
      <c r="G30" s="8">
        <f>+(G16+H16)/2</f>
        <v>1653.5</v>
      </c>
      <c r="H30" s="15" t="s">
        <v>21</v>
      </c>
    </row>
    <row r="31" spans="1:8" ht="11.25">
      <c r="A31" s="3" t="s">
        <v>19</v>
      </c>
      <c r="B31" s="3"/>
      <c r="C31" s="12">
        <f>(C25+G25)/2</f>
        <v>2800.5</v>
      </c>
      <c r="D31" s="12">
        <f>(D25+H25)/2</f>
        <v>2756</v>
      </c>
      <c r="E31" s="12">
        <f>(E25+I25)/2</f>
        <v>1295.5</v>
      </c>
      <c r="F31" s="13">
        <f>+(F25+J25)/2</f>
        <v>1289.5</v>
      </c>
      <c r="G31" s="12">
        <f>+(G25+H25)/2</f>
        <v>3042.5</v>
      </c>
      <c r="H31" s="16" t="s">
        <v>21</v>
      </c>
    </row>
    <row r="32" spans="1:6" ht="11.25">
      <c r="A32" s="4" t="s">
        <v>23</v>
      </c>
      <c r="E32" s="1"/>
      <c r="F32" s="10"/>
    </row>
    <row r="33" spans="1:8" ht="11.25">
      <c r="A33" s="2" t="s">
        <v>24</v>
      </c>
      <c r="C33" s="8">
        <v>1527</v>
      </c>
      <c r="D33" s="8">
        <v>974</v>
      </c>
      <c r="E33" s="9">
        <v>584</v>
      </c>
      <c r="F33" s="10">
        <v>256</v>
      </c>
      <c r="G33" s="8">
        <v>408</v>
      </c>
      <c r="H33" s="8">
        <v>236</v>
      </c>
    </row>
    <row r="34" spans="1:8" ht="11.25">
      <c r="A34" s="2" t="s">
        <v>25</v>
      </c>
      <c r="C34" s="8">
        <v>965</v>
      </c>
      <c r="D34" s="8">
        <v>646</v>
      </c>
      <c r="E34" s="9">
        <v>389</v>
      </c>
      <c r="F34" s="10">
        <v>175</v>
      </c>
      <c r="G34" s="8">
        <v>203</v>
      </c>
      <c r="H34" s="8">
        <v>105</v>
      </c>
    </row>
    <row r="35" spans="1:8" ht="11.25">
      <c r="A35" s="2" t="s">
        <v>26</v>
      </c>
      <c r="C35" s="8">
        <f>+C33-C34</f>
        <v>562</v>
      </c>
      <c r="D35" s="9">
        <f>D33-D34</f>
        <v>328</v>
      </c>
      <c r="E35" s="9">
        <f>E33-E34</f>
        <v>195</v>
      </c>
      <c r="F35" s="10">
        <f>F33-F34</f>
        <v>81</v>
      </c>
      <c r="G35" s="8">
        <f>G33-G34</f>
        <v>205</v>
      </c>
      <c r="H35" s="8">
        <f>H33-H34</f>
        <v>131</v>
      </c>
    </row>
    <row r="36" spans="1:8" ht="11.25">
      <c r="A36" s="2" t="s">
        <v>27</v>
      </c>
      <c r="C36" s="8">
        <v>77</v>
      </c>
      <c r="D36" s="8">
        <v>56</v>
      </c>
      <c r="E36" s="9">
        <v>30</v>
      </c>
      <c r="F36" s="10">
        <v>14</v>
      </c>
      <c r="G36" s="8">
        <v>22</v>
      </c>
      <c r="H36" s="8">
        <v>4</v>
      </c>
    </row>
    <row r="37" spans="1:8" ht="11.25">
      <c r="A37" s="2" t="s">
        <v>28</v>
      </c>
      <c r="C37" s="8">
        <f>+C36+C35</f>
        <v>639</v>
      </c>
      <c r="D37" s="9">
        <f>D35+D36</f>
        <v>384</v>
      </c>
      <c r="E37" s="9">
        <f>E35+E36</f>
        <v>225</v>
      </c>
      <c r="F37" s="10">
        <f>F35+F36</f>
        <v>95</v>
      </c>
      <c r="G37" s="8">
        <f>G35+G36</f>
        <v>227</v>
      </c>
      <c r="H37" s="8">
        <f>H35+H36</f>
        <v>135</v>
      </c>
    </row>
    <row r="38" spans="1:8" ht="11.25">
      <c r="A38" s="2" t="s">
        <v>29</v>
      </c>
      <c r="C38" s="8">
        <v>538</v>
      </c>
      <c r="D38" s="8">
        <v>426</v>
      </c>
      <c r="E38" s="9">
        <v>229</v>
      </c>
      <c r="F38" s="10">
        <v>112</v>
      </c>
      <c r="G38" s="8">
        <v>202</v>
      </c>
      <c r="H38" s="8">
        <v>72</v>
      </c>
    </row>
    <row r="39" spans="1:8" ht="11.25">
      <c r="A39" s="2" t="s">
        <v>30</v>
      </c>
      <c r="C39" s="8">
        <v>101</v>
      </c>
      <c r="D39" s="9">
        <f>D37-D38</f>
        <v>-42</v>
      </c>
      <c r="E39" s="9">
        <f>E37-E38</f>
        <v>-4</v>
      </c>
      <c r="F39" s="10">
        <f>F37-F38</f>
        <v>-17</v>
      </c>
      <c r="G39" s="8">
        <f>G37-G38</f>
        <v>25</v>
      </c>
      <c r="H39" s="8">
        <f>H37-H38</f>
        <v>63</v>
      </c>
    </row>
    <row r="40" spans="1:8" ht="11.25">
      <c r="A40" s="3" t="s">
        <v>31</v>
      </c>
      <c r="B40" s="3"/>
      <c r="C40" s="12">
        <f>+C39-118</f>
        <v>-17</v>
      </c>
      <c r="D40" s="12">
        <v>-145</v>
      </c>
      <c r="E40" s="12">
        <v>-4</v>
      </c>
      <c r="F40" s="13">
        <v>-17</v>
      </c>
      <c r="G40" s="12">
        <v>25</v>
      </c>
      <c r="H40" s="12">
        <v>63</v>
      </c>
    </row>
    <row r="41" spans="1:8" ht="11.25">
      <c r="A41" s="17" t="s">
        <v>32</v>
      </c>
      <c r="B41" s="18"/>
      <c r="C41" s="1"/>
      <c r="D41" s="1"/>
      <c r="E41" s="9"/>
      <c r="F41" s="19"/>
      <c r="G41" s="18"/>
      <c r="H41" s="18"/>
    </row>
    <row r="42" spans="1:8" ht="11.25">
      <c r="A42" s="1" t="s">
        <v>33</v>
      </c>
      <c r="B42" s="1"/>
      <c r="C42" s="9">
        <v>0</v>
      </c>
      <c r="D42" s="9">
        <v>0</v>
      </c>
      <c r="E42" s="9">
        <v>0</v>
      </c>
      <c r="F42" s="10">
        <v>0</v>
      </c>
      <c r="G42" s="9">
        <v>0</v>
      </c>
      <c r="H42" s="9">
        <v>0</v>
      </c>
    </row>
    <row r="43" spans="1:8" ht="11.25">
      <c r="A43" s="1" t="s">
        <v>34</v>
      </c>
      <c r="B43" s="1"/>
      <c r="C43" s="1">
        <v>118</v>
      </c>
      <c r="D43" s="9">
        <v>102</v>
      </c>
      <c r="E43" s="9">
        <v>0</v>
      </c>
      <c r="F43" s="10">
        <v>0</v>
      </c>
      <c r="G43" s="9">
        <v>0</v>
      </c>
      <c r="H43" s="9">
        <v>0</v>
      </c>
    </row>
    <row r="44" spans="1:8" ht="11.25">
      <c r="A44" s="1" t="s">
        <v>35</v>
      </c>
      <c r="B44" s="1"/>
      <c r="C44" s="20">
        <f>C42/C13</f>
        <v>0</v>
      </c>
      <c r="D44" s="20">
        <f>D42/D13</f>
        <v>0</v>
      </c>
      <c r="E44" s="20">
        <f>E42/E13</f>
        <v>0</v>
      </c>
      <c r="F44" s="21">
        <v>0</v>
      </c>
      <c r="G44" s="20">
        <v>0</v>
      </c>
      <c r="H44" s="20">
        <v>0</v>
      </c>
    </row>
    <row r="45" spans="1:8" ht="11.25">
      <c r="A45" s="1" t="s">
        <v>36</v>
      </c>
      <c r="B45" s="1"/>
      <c r="C45" s="20">
        <v>0</v>
      </c>
      <c r="D45" s="20">
        <v>0</v>
      </c>
      <c r="E45" s="20">
        <v>0</v>
      </c>
      <c r="F45" s="21">
        <v>0</v>
      </c>
      <c r="G45" s="20">
        <v>0</v>
      </c>
      <c r="H45" s="20">
        <v>0</v>
      </c>
    </row>
    <row r="46" spans="1:8" ht="11.25">
      <c r="A46" s="3" t="s">
        <v>37</v>
      </c>
      <c r="B46" s="3"/>
      <c r="C46" s="22">
        <f>C43/C13</f>
        <v>0.009979702300405954</v>
      </c>
      <c r="D46" s="22">
        <f>D43/D13</f>
        <v>0.01</v>
      </c>
      <c r="E46" s="22">
        <f>E43/E13</f>
        <v>0</v>
      </c>
      <c r="F46" s="23">
        <v>0</v>
      </c>
      <c r="G46" s="22">
        <v>0</v>
      </c>
      <c r="H46" s="22">
        <v>0</v>
      </c>
    </row>
    <row r="47" spans="1:8" ht="11.25">
      <c r="A47" s="4" t="s">
        <v>38</v>
      </c>
      <c r="C47" s="18"/>
      <c r="D47" s="18"/>
      <c r="E47" s="18"/>
      <c r="F47" s="19"/>
      <c r="G47" s="18"/>
      <c r="H47" s="18"/>
    </row>
    <row r="48" spans="1:8" ht="11.25">
      <c r="A48" s="2" t="s">
        <v>39</v>
      </c>
      <c r="C48" s="20">
        <f aca="true" t="shared" si="4" ref="C48:H48">C25/C13</f>
        <v>0.21803112313937753</v>
      </c>
      <c r="D48" s="20">
        <f t="shared" si="4"/>
        <v>0.24019607843137256</v>
      </c>
      <c r="E48" s="20">
        <f t="shared" si="4"/>
        <v>0.2808672086720867</v>
      </c>
      <c r="F48" s="21">
        <f t="shared" si="4"/>
        <v>0.33611364524957643</v>
      </c>
      <c r="G48" s="20">
        <f t="shared" si="4"/>
        <v>0.47352756892230574</v>
      </c>
      <c r="H48" s="20">
        <f t="shared" si="4"/>
        <v>0.49023374959974386</v>
      </c>
    </row>
    <row r="49" spans="1:8" ht="11.25">
      <c r="A49" s="3" t="s">
        <v>40</v>
      </c>
      <c r="B49" s="3"/>
      <c r="C49" s="22">
        <f aca="true" t="shared" si="5" ref="C49:H49">C25/(C13+C16)</f>
        <v>0.1936162223056703</v>
      </c>
      <c r="D49" s="22">
        <f t="shared" si="5"/>
        <v>0.18250893921334924</v>
      </c>
      <c r="E49" s="22">
        <f t="shared" si="5"/>
        <v>0.2125512715340443</v>
      </c>
      <c r="F49" s="23">
        <f t="shared" si="5"/>
        <v>0.242227857612473</v>
      </c>
      <c r="G49" s="22">
        <f t="shared" si="5"/>
        <v>0.3157509922707332</v>
      </c>
      <c r="H49" s="22">
        <f t="shared" si="5"/>
        <v>0.48121955052648124</v>
      </c>
    </row>
    <row r="50" spans="1:8" ht="11.25">
      <c r="A50" s="4" t="s">
        <v>41</v>
      </c>
      <c r="E50" s="1"/>
      <c r="F50" s="24"/>
      <c r="G50" s="1"/>
      <c r="H50" s="1"/>
    </row>
    <row r="51" spans="1:8" ht="11.25">
      <c r="A51" s="2" t="s">
        <v>42</v>
      </c>
      <c r="C51" s="25">
        <f aca="true" t="shared" si="6" ref="C51:H51">C12/C17</f>
        <v>0.0026538823730844962</v>
      </c>
      <c r="D51" s="25">
        <f t="shared" si="6"/>
        <v>0.06495551531375482</v>
      </c>
      <c r="E51" s="25">
        <f t="shared" si="6"/>
        <v>0.02893860946745562</v>
      </c>
      <c r="F51" s="21">
        <f t="shared" si="6"/>
        <v>0.04577540106951872</v>
      </c>
      <c r="G51" s="20">
        <f t="shared" si="6"/>
        <v>0.0374042927074181</v>
      </c>
      <c r="H51" s="20">
        <f t="shared" si="6"/>
        <v>0.013481980814104226</v>
      </c>
    </row>
    <row r="52" spans="1:8" ht="11.25">
      <c r="A52" s="2" t="s">
        <v>43</v>
      </c>
      <c r="C52" s="25">
        <f aca="true" t="shared" si="7" ref="C52:H52">C12/C11</f>
        <v>0.0021410318392154153</v>
      </c>
      <c r="D52" s="25">
        <f t="shared" si="7"/>
        <v>0.05346380662303156</v>
      </c>
      <c r="E52" s="25">
        <f t="shared" si="7"/>
        <v>0.023210975157582497</v>
      </c>
      <c r="F52" s="21">
        <f t="shared" si="7"/>
        <v>0.03543633051829773</v>
      </c>
      <c r="G52" s="20">
        <f t="shared" si="7"/>
        <v>0.026460664180429763</v>
      </c>
      <c r="H52" s="20">
        <f t="shared" si="7"/>
        <v>0.007414801083701697</v>
      </c>
    </row>
    <row r="53" spans="1:8" ht="11.25">
      <c r="A53" s="3" t="s">
        <v>44</v>
      </c>
      <c r="B53" s="3"/>
      <c r="C53" s="26">
        <f aca="true" t="shared" si="8" ref="C53:H53">(C12+C16)/C17</f>
        <v>0.13029706360756785</v>
      </c>
      <c r="D53" s="26">
        <f t="shared" si="8"/>
        <v>0.31879379576411304</v>
      </c>
      <c r="E53" s="26">
        <f t="shared" si="8"/>
        <v>0.3030695266272189</v>
      </c>
      <c r="F53" s="23">
        <f t="shared" si="8"/>
        <v>0.3638502673796791</v>
      </c>
      <c r="G53" s="22">
        <f t="shared" si="8"/>
        <v>0.4378059495418602</v>
      </c>
      <c r="H53" s="22">
        <f t="shared" si="8"/>
        <v>0.043816437645838736</v>
      </c>
    </row>
    <row r="54" spans="1:8" ht="11.25">
      <c r="A54" s="4" t="s">
        <v>45</v>
      </c>
      <c r="C54" s="27"/>
      <c r="E54" s="1"/>
      <c r="F54" s="24"/>
      <c r="G54" s="18"/>
      <c r="H54" s="18"/>
    </row>
    <row r="55" spans="1:10" ht="11.25">
      <c r="A55" s="2" t="s">
        <v>46</v>
      </c>
      <c r="B55" s="1"/>
      <c r="C55" s="28">
        <f>C40/C28</f>
        <v>-0.0014854296823801827</v>
      </c>
      <c r="D55" s="28">
        <f>(D40/0.75)/D28</f>
        <v>-0.01954144977342026</v>
      </c>
      <c r="E55" s="29">
        <f>(E40/0.5)/E28</f>
        <v>-0.0013125512715340443</v>
      </c>
      <c r="F55" s="29">
        <f>((F40)/0.25)/F28</f>
        <v>-0.012773551235089697</v>
      </c>
      <c r="G55" s="30">
        <f>G40/G28</f>
        <v>0.003137353328731882</v>
      </c>
      <c r="H55" s="31" t="s">
        <v>47</v>
      </c>
      <c r="I55" s="28"/>
      <c r="J55" s="20"/>
    </row>
    <row r="56" spans="1:10" ht="11.25">
      <c r="A56" s="2" t="s">
        <v>48</v>
      </c>
      <c r="B56" s="1"/>
      <c r="C56" s="28">
        <f>C40/C27</f>
        <v>-0.0013208500058272793</v>
      </c>
      <c r="D56" s="28">
        <f>(D40/0.75)/D27</f>
        <v>-0.017228063922057862</v>
      </c>
      <c r="E56" s="29">
        <f>(E40/0.5)/E27</f>
        <v>-0.0011865035224323322</v>
      </c>
      <c r="F56" s="29">
        <f>((F40)/0.25)/F27</f>
        <v>-0.011260142407683391</v>
      </c>
      <c r="G56" s="30">
        <f>G40/G27</f>
        <v>0.0027359781121751026</v>
      </c>
      <c r="H56" s="31" t="s">
        <v>47</v>
      </c>
      <c r="I56" s="28"/>
      <c r="J56" s="20"/>
    </row>
    <row r="57" spans="1:10" ht="11.25">
      <c r="A57" s="2" t="s">
        <v>49</v>
      </c>
      <c r="B57" s="1"/>
      <c r="C57" s="28">
        <f>+C40/C31</f>
        <v>-0.006070344581324764</v>
      </c>
      <c r="D57" s="28">
        <f>(D40/0.75)/D31</f>
        <v>-0.07014997581035318</v>
      </c>
      <c r="E57" s="29">
        <f>(E40/0.5)/E31</f>
        <v>-0.0061752219220378235</v>
      </c>
      <c r="F57" s="29">
        <f>((F40)/0.25)/F31</f>
        <v>-0.05273361768127181</v>
      </c>
      <c r="G57" s="30">
        <f>+G40/G31</f>
        <v>0.008216926869350863</v>
      </c>
      <c r="H57" s="31" t="s">
        <v>47</v>
      </c>
      <c r="I57" s="28"/>
      <c r="J57" s="20"/>
    </row>
    <row r="58" spans="1:10" ht="11.25">
      <c r="A58" s="2" t="s">
        <v>50</v>
      </c>
      <c r="B58" s="1"/>
      <c r="C58" s="28">
        <f>C33/C28</f>
        <v>0.13342653676438465</v>
      </c>
      <c r="D58" s="28">
        <f>(D33/0.75)/D28</f>
        <v>0.13126463502973335</v>
      </c>
      <c r="E58" s="29">
        <f>(E33/0.5)/E28</f>
        <v>0.19163248564397048</v>
      </c>
      <c r="F58" s="29">
        <f>((F33)/0.25)/F28</f>
        <v>0.19235465389311543</v>
      </c>
      <c r="G58" s="30">
        <f>G33/G28</f>
        <v>0.05120160632490431</v>
      </c>
      <c r="H58" s="31" t="s">
        <v>47</v>
      </c>
      <c r="I58" s="28"/>
      <c r="J58" s="20"/>
    </row>
    <row r="59" spans="1:10" ht="11.25">
      <c r="A59" s="2" t="s">
        <v>51</v>
      </c>
      <c r="B59" s="1"/>
      <c r="C59" s="28">
        <f>C34/C28</f>
        <v>0.08431997902922801</v>
      </c>
      <c r="D59" s="28">
        <f>(D34/0.75)/D28</f>
        <v>0.08706052795606543</v>
      </c>
      <c r="E59" s="29">
        <f>(E34/0.5)/E28</f>
        <v>0.1276456111566858</v>
      </c>
      <c r="F59" s="29">
        <f>((F34)/0.25)/F28</f>
        <v>0.13149243918474687</v>
      </c>
      <c r="G59" s="30">
        <f>G34/G28</f>
        <v>0.02547530902930288</v>
      </c>
      <c r="H59" s="31" t="s">
        <v>47</v>
      </c>
      <c r="I59" s="28"/>
      <c r="J59" s="20"/>
    </row>
    <row r="60" spans="1:10" ht="11.25">
      <c r="A60" s="2" t="s">
        <v>52</v>
      </c>
      <c r="B60" s="1"/>
      <c r="C60" s="28">
        <f>C35/C28</f>
        <v>0.049106557735156625</v>
      </c>
      <c r="D60" s="28">
        <f>(D35/0.75)/D28</f>
        <v>0.0442041070736679</v>
      </c>
      <c r="E60" s="29">
        <f>(E35/0.5)/E28</f>
        <v>0.06398687448728466</v>
      </c>
      <c r="F60" s="29">
        <f>((F35)/0.25)/F28</f>
        <v>0.060862214708368556</v>
      </c>
      <c r="G60" s="30">
        <f>G35/G28</f>
        <v>0.02572629729560143</v>
      </c>
      <c r="H60" s="31" t="s">
        <v>47</v>
      </c>
      <c r="I60" s="28"/>
      <c r="J60" s="20"/>
    </row>
    <row r="61" spans="1:10" ht="11.25">
      <c r="A61" s="2" t="s">
        <v>53</v>
      </c>
      <c r="B61" s="1"/>
      <c r="C61" s="28">
        <f>C38/C37</f>
        <v>0.8419405320813772</v>
      </c>
      <c r="D61" s="28">
        <f>(D38/0.75)/(D37/0.75)</f>
        <v>1.109375</v>
      </c>
      <c r="E61" s="29">
        <f>(E38/0.5)/(E37/0.5)</f>
        <v>1.0177777777777777</v>
      </c>
      <c r="F61" s="29">
        <f>(F38/0.25)/(F37/0.25)</f>
        <v>1.1789473684210525</v>
      </c>
      <c r="G61" s="30">
        <f>G38/G37</f>
        <v>0.8898678414096917</v>
      </c>
      <c r="H61" s="28">
        <f>(H38/0.75)/(H37/0.75)</f>
        <v>0.5333333333333333</v>
      </c>
      <c r="I61" s="28"/>
      <c r="J61" s="20"/>
    </row>
    <row r="62" spans="1:10" ht="11.25">
      <c r="A62" s="3" t="s">
        <v>54</v>
      </c>
      <c r="B62" s="3"/>
      <c r="C62" s="32">
        <f>C36/C28</f>
        <v>0.0067281226790161216</v>
      </c>
      <c r="D62" s="32">
        <f>(D36/0.75)/D28</f>
        <v>0.007547042671114032</v>
      </c>
      <c r="E62" s="22">
        <f>(E36/0.5)/E28</f>
        <v>0.009844134536505332</v>
      </c>
      <c r="F62" s="22">
        <f>(F36/0.25)/F28</f>
        <v>0.01051939513477975</v>
      </c>
      <c r="G62" s="33">
        <f>G36/G28</f>
        <v>0.002760870929284056</v>
      </c>
      <c r="H62" s="34" t="s">
        <v>47</v>
      </c>
      <c r="I62" s="28"/>
      <c r="J62" s="20"/>
    </row>
    <row r="63" spans="1:6" ht="11.25">
      <c r="A63" s="4" t="s">
        <v>55</v>
      </c>
      <c r="E63" s="1"/>
      <c r="F63" s="24"/>
    </row>
    <row r="64" spans="1:8" ht="11.25">
      <c r="A64" s="2" t="s">
        <v>56</v>
      </c>
      <c r="C64" s="2">
        <v>3</v>
      </c>
      <c r="D64" s="8">
        <v>3</v>
      </c>
      <c r="E64" s="9">
        <v>3</v>
      </c>
      <c r="F64" s="10">
        <v>2</v>
      </c>
      <c r="G64" s="8">
        <v>2</v>
      </c>
      <c r="H64" s="8">
        <v>2</v>
      </c>
    </row>
    <row r="65" spans="1:8" ht="11.25">
      <c r="A65" s="2" t="s">
        <v>57</v>
      </c>
      <c r="C65" s="2">
        <v>1</v>
      </c>
      <c r="D65" s="8">
        <v>1</v>
      </c>
      <c r="E65" s="9">
        <v>1</v>
      </c>
      <c r="F65" s="10">
        <v>1</v>
      </c>
      <c r="G65" s="8">
        <v>1</v>
      </c>
      <c r="H65" s="8">
        <v>1</v>
      </c>
    </row>
    <row r="66" spans="1:8" ht="11.25">
      <c r="A66" s="2" t="s">
        <v>58</v>
      </c>
      <c r="C66" s="9">
        <f aca="true" t="shared" si="9" ref="C66:H66">C13/C64</f>
        <v>3941.3333333333335</v>
      </c>
      <c r="D66" s="9">
        <f t="shared" si="9"/>
        <v>3400</v>
      </c>
      <c r="E66" s="9">
        <f t="shared" si="9"/>
        <v>3075</v>
      </c>
      <c r="F66" s="10">
        <f t="shared" si="9"/>
        <v>3836.5</v>
      </c>
      <c r="G66" s="8">
        <f t="shared" si="9"/>
        <v>3192</v>
      </c>
      <c r="H66" s="8">
        <f t="shared" si="9"/>
        <v>3123</v>
      </c>
    </row>
    <row r="67" spans="1:8" ht="11.25">
      <c r="A67" s="2" t="s">
        <v>59</v>
      </c>
      <c r="C67" s="9">
        <f aca="true" t="shared" si="10" ref="C67:H67">+C17/C64</f>
        <v>3893.6666666666665</v>
      </c>
      <c r="D67" s="9">
        <f t="shared" si="10"/>
        <v>4233.666666666667</v>
      </c>
      <c r="E67" s="9">
        <f t="shared" si="10"/>
        <v>3605.3333333333335</v>
      </c>
      <c r="F67" s="10">
        <f t="shared" si="10"/>
        <v>4675</v>
      </c>
      <c r="G67" s="8">
        <f t="shared" si="10"/>
        <v>3983.5</v>
      </c>
      <c r="H67" s="8">
        <f t="shared" si="10"/>
        <v>1928.5</v>
      </c>
    </row>
    <row r="68" spans="1:8" ht="11.25">
      <c r="A68" s="3" t="s">
        <v>60</v>
      </c>
      <c r="B68" s="3"/>
      <c r="C68" s="12">
        <f aca="true" t="shared" si="11" ref="C68:H68">+C40/C64</f>
        <v>-5.666666666666667</v>
      </c>
      <c r="D68" s="12">
        <f t="shared" si="11"/>
        <v>-48.333333333333336</v>
      </c>
      <c r="E68" s="12">
        <f t="shared" si="11"/>
        <v>-1.3333333333333333</v>
      </c>
      <c r="F68" s="13">
        <f t="shared" si="11"/>
        <v>-8.5</v>
      </c>
      <c r="G68" s="12">
        <f t="shared" si="11"/>
        <v>12.5</v>
      </c>
      <c r="H68" s="12">
        <f t="shared" si="11"/>
        <v>31.5</v>
      </c>
    </row>
    <row r="69" spans="1:8" ht="11.25">
      <c r="A69" s="4" t="s">
        <v>61</v>
      </c>
      <c r="B69" s="18"/>
      <c r="C69" s="1"/>
      <c r="D69" s="1"/>
      <c r="E69" s="1"/>
      <c r="F69" s="19"/>
      <c r="G69" s="18"/>
      <c r="H69" s="18"/>
    </row>
    <row r="70" spans="1:8" ht="11.25">
      <c r="A70" s="2" t="s">
        <v>62</v>
      </c>
      <c r="B70" s="1"/>
      <c r="C70" s="20">
        <f>C11/G11-1</f>
        <v>0.2856508613034985</v>
      </c>
      <c r="D70" s="20">
        <f>D11/H11-1</f>
        <v>1.2003422215884787</v>
      </c>
      <c r="E70" s="20">
        <v>0</v>
      </c>
      <c r="F70" s="21">
        <v>0</v>
      </c>
      <c r="G70" s="20">
        <f>SUM(G71:G72)</f>
        <v>0</v>
      </c>
      <c r="H70" s="35" t="s">
        <v>21</v>
      </c>
    </row>
    <row r="71" spans="1:8" ht="11.25">
      <c r="A71" s="2" t="s">
        <v>63</v>
      </c>
      <c r="B71" s="1"/>
      <c r="C71" s="20">
        <f>SUM(C72:C73)</f>
        <v>0.8521303258145363</v>
      </c>
      <c r="D71" s="20">
        <f>SUM(D72:D73)</f>
        <v>0.6330451488952931</v>
      </c>
      <c r="E71" s="20">
        <f>SUM(E72:E73)</f>
        <v>0</v>
      </c>
      <c r="F71" s="21">
        <f>SUM(F72:F73)</f>
        <v>0</v>
      </c>
      <c r="G71" s="20">
        <f>SUM(G72:G73)</f>
        <v>0</v>
      </c>
      <c r="H71" s="35" t="s">
        <v>21</v>
      </c>
    </row>
    <row r="72" spans="2:8" ht="11.25">
      <c r="B72" s="1" t="s">
        <v>12</v>
      </c>
      <c r="C72" s="20">
        <v>0</v>
      </c>
      <c r="D72" s="20">
        <v>0</v>
      </c>
      <c r="E72" s="20">
        <v>0</v>
      </c>
      <c r="F72" s="21">
        <v>0</v>
      </c>
      <c r="G72" s="20">
        <v>0</v>
      </c>
      <c r="H72" s="35" t="s">
        <v>21</v>
      </c>
    </row>
    <row r="73" spans="2:8" ht="11.25">
      <c r="B73" s="1" t="s">
        <v>13</v>
      </c>
      <c r="C73" s="20">
        <f>C15/G15-1</f>
        <v>0.8521303258145363</v>
      </c>
      <c r="D73" s="20">
        <f>D15/H15-1</f>
        <v>0.6330451488952931</v>
      </c>
      <c r="E73" s="20">
        <v>0</v>
      </c>
      <c r="F73" s="21">
        <v>0</v>
      </c>
      <c r="G73" s="20">
        <v>0</v>
      </c>
      <c r="H73" s="35" t="s">
        <v>21</v>
      </c>
    </row>
    <row r="74" spans="1:8" ht="11.25">
      <c r="A74" s="2" t="s">
        <v>64</v>
      </c>
      <c r="B74" s="1"/>
      <c r="C74" s="20">
        <f>SUM(C75:C76)</f>
        <v>0.4661729634743317</v>
      </c>
      <c r="D74" s="20">
        <f>SUM(D75:D76)</f>
        <v>2.292973813844957</v>
      </c>
      <c r="E74" s="20">
        <f>SUM(E75:E76)</f>
        <v>0</v>
      </c>
      <c r="F74" s="21">
        <f>SUM(F75:F76)</f>
        <v>0</v>
      </c>
      <c r="G74" s="20">
        <f>SUM(G75:G76)</f>
        <v>0</v>
      </c>
      <c r="H74" s="35" t="s">
        <v>21</v>
      </c>
    </row>
    <row r="75" spans="2:8" ht="11.25">
      <c r="B75" s="1" t="s">
        <v>12</v>
      </c>
      <c r="C75" s="20">
        <v>0</v>
      </c>
      <c r="D75" s="20">
        <v>0</v>
      </c>
      <c r="E75" s="20">
        <v>0</v>
      </c>
      <c r="F75" s="21">
        <v>0</v>
      </c>
      <c r="G75" s="20">
        <v>0</v>
      </c>
      <c r="H75" s="36" t="s">
        <v>21</v>
      </c>
    </row>
    <row r="76" spans="2:8" ht="11.25">
      <c r="B76" s="1" t="s">
        <v>13</v>
      </c>
      <c r="C76" s="20">
        <f>C22/G22-1</f>
        <v>0.4661729634743317</v>
      </c>
      <c r="D76" s="20">
        <f>D22/H22-1</f>
        <v>2.292973813844957</v>
      </c>
      <c r="E76" s="20">
        <v>0</v>
      </c>
      <c r="F76" s="21">
        <v>0</v>
      </c>
      <c r="G76" s="20">
        <v>0</v>
      </c>
      <c r="H76" s="36" t="s">
        <v>21</v>
      </c>
    </row>
    <row r="77" spans="1:8" ht="11.25">
      <c r="A77" s="2" t="s">
        <v>65</v>
      </c>
      <c r="B77" s="1"/>
      <c r="C77" s="20">
        <f>C25/G25-1</f>
        <v>-0.1472047634799868</v>
      </c>
      <c r="D77" s="20">
        <f>D25/H25-1</f>
        <v>-0.1998693664271718</v>
      </c>
      <c r="E77" s="20">
        <v>0</v>
      </c>
      <c r="F77" s="21">
        <v>0</v>
      </c>
      <c r="G77" s="20">
        <v>0</v>
      </c>
      <c r="H77" s="35" t="s">
        <v>21</v>
      </c>
    </row>
    <row r="78" spans="1:8" ht="11.25">
      <c r="A78" s="3" t="s">
        <v>66</v>
      </c>
      <c r="B78" s="3"/>
      <c r="C78" s="22">
        <f>C40/G40-1</f>
        <v>-1.6800000000000002</v>
      </c>
      <c r="D78" s="22">
        <f>D40/H40-1</f>
        <v>-3.3015873015873014</v>
      </c>
      <c r="E78" s="22">
        <v>0</v>
      </c>
      <c r="F78" s="23">
        <v>0</v>
      </c>
      <c r="G78" s="22">
        <v>0</v>
      </c>
      <c r="H78" s="37" t="s">
        <v>21</v>
      </c>
    </row>
  </sheetData>
  <sheetProtection password="CD66" sheet="1" objects="1" scenarios="1"/>
  <mergeCells count="2">
    <mergeCell ref="G8:H8"/>
    <mergeCell ref="C8:F8"/>
  </mergeCells>
  <printOptions horizontalCentered="1" verticalCentered="1"/>
  <pageMargins left="0.75" right="0.75" top="1" bottom="1" header="0" footer="0"/>
  <pageSetup horizontalDpi="300" verticalDpi="300" orientation="portrait" r:id="rId3"/>
  <legacyDrawing r:id="rId2"/>
  <oleObjects>
    <oleObject progId="MSPhotoEd.3" shapeId="8026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2002-03-19T16:41:53Z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