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Wall Street" sheetId="1" r:id="rId1"/>
  </sheets>
  <definedNames/>
  <calcPr fullCalcOnLoad="1"/>
</workbook>
</file>

<file path=xl/sharedStrings.xml><?xml version="1.0" encoding="utf-8"?>
<sst xmlns="http://schemas.openxmlformats.org/spreadsheetml/2006/main" count="182" uniqueCount="73">
  <si>
    <t>CUADRO No 18-7</t>
  </si>
  <si>
    <t>WALL STREET BANK</t>
  </si>
  <si>
    <t>ESTADISTICA FINANCIERA. AÑO 1999, TRIMESTRES DE 2000 Y 2001</t>
  </si>
  <si>
    <t>(En miles de balboas)</t>
  </si>
  <si>
    <t>Año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</si>
  <si>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</si>
  <si>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</si>
  <si>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</si>
  <si>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</si>
  <si>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</si>
  <si>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</si>
  <si>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</si>
  <si>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</si>
  <si>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No operaba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</si>
  <si>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</si>
  <si>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</si>
  <si>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</si>
  <si>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</si>
  <si>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</si>
  <si>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</si>
  <si>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</si>
  <si>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</si>
  <si>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</si>
  <si>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</si>
  <si>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</si>
  <si>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 xml:space="preserve"> </t>
  </si>
  <si>
    <t>N.A</t>
  </si>
  <si>
    <t>Activos Generadores de Ingresos</t>
  </si>
  <si>
    <t>Estado de Ganancias y Pérdidas</t>
  </si>
  <si>
    <t>Ingreso por Intereses</t>
  </si>
  <si>
    <t>N.A.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</si>
  <si>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</si>
  <si>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</si>
  <si>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</si>
  <si>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</si>
  <si>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</si>
  <si>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</si>
  <si>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</si>
  <si>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</si>
  <si>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</si>
  <si>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</si>
  <si>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</si>
  <si>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</si>
  <si>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</si>
  <si>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</si>
  <si>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</si>
  <si>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</si>
  <si>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</si>
  <si>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</si>
  <si>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</si>
  <si>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</si>
  <si>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</si>
  <si>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</si>
  <si>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</si>
  <si>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N.A: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</si>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</sst>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3" xfId="15" applyNumberFormat="1" applyFont="1" applyBorder="1" applyAlignment="1">
      <alignment horizontal="center"/>
    </xf>
    <xf numFmtId="179" fontId="1" fillId="0" borderId="4" xfId="15" applyNumberFormat="1" applyFont="1" applyBorder="1" applyAlignment="1">
      <alignment horizontal="center"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179" fontId="2" fillId="0" borderId="0" xfId="15" applyNumberFormat="1" applyFont="1" applyBorder="1" applyAlignment="1">
      <alignment horizontal="right"/>
    </xf>
    <xf numFmtId="179" fontId="2" fillId="0" borderId="4" xfId="15" applyNumberFormat="1" applyFont="1" applyBorder="1" applyAlignment="1">
      <alignment horizontal="right"/>
    </xf>
    <xf numFmtId="179" fontId="2" fillId="0" borderId="3" xfId="15" applyNumberFormat="1" applyFont="1" applyBorder="1" applyAlignment="1">
      <alignment horizontal="right"/>
    </xf>
    <xf numFmtId="179" fontId="2" fillId="0" borderId="1" xfId="15" applyNumberFormat="1" applyFont="1" applyBorder="1" applyAlignment="1">
      <alignment horizontal="right"/>
    </xf>
    <xf numFmtId="179" fontId="2" fillId="0" borderId="6" xfId="15" applyNumberFormat="1" applyFont="1" applyBorder="1" applyAlignment="1">
      <alignment horizontal="right"/>
    </xf>
    <xf numFmtId="179" fontId="2" fillId="0" borderId="5" xfId="15" applyNumberFormat="1" applyFont="1" applyBorder="1" applyAlignment="1">
      <alignment horizontal="right"/>
    </xf>
    <xf numFmtId="10" fontId="2" fillId="0" borderId="0" xfId="19" applyNumberFormat="1" applyFont="1" applyAlignment="1">
      <alignment/>
    </xf>
    <xf numFmtId="10" fontId="2" fillId="0" borderId="1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1" xfId="19" applyNumberFormat="1" applyFont="1" applyBorder="1" applyAlignment="1">
      <alignment horizontal="right"/>
    </xf>
    <xf numFmtId="10" fontId="2" fillId="0" borderId="6" xfId="19" applyNumberFormat="1" applyFont="1" applyBorder="1" applyAlignment="1">
      <alignment horizontal="right"/>
    </xf>
    <xf numFmtId="10" fontId="2" fillId="0" borderId="5" xfId="19" applyNumberFormat="1" applyFont="1" applyBorder="1" applyAlignment="1">
      <alignment horizontal="right"/>
    </xf>
    <xf numFmtId="2" fontId="2" fillId="0" borderId="6" xfId="0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7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177" fontId="2" fillId="0" borderId="4" xfId="0" applyNumberFormat="1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3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11.421875" defaultRowHeight="12.75"/>
  <cols>
    <col min="1" max="1" width="1.28515625" style="1" customWidth="1"/>
    <col min="2" max="2" width="40.00390625" style="1" customWidth="1"/>
    <col min="3" max="3" width="9.8515625" style="1" customWidth="1"/>
    <col min="4" max="4" width="10.00390625" style="1" customWidth="1"/>
    <col min="5" max="5" width="9.00390625" style="1" bestFit="1" customWidth="1"/>
    <col min="6" max="6" width="8.8515625" style="1" bestFit="1" customWidth="1"/>
    <col min="7" max="7" width="9.28125" style="1" customWidth="1"/>
    <col min="8" max="8" width="10.28125" style="1" customWidth="1"/>
    <col min="9" max="9" width="8.140625" style="1" bestFit="1" customWidth="1"/>
    <col min="10" max="11" width="7.140625" style="1" bestFit="1" customWidth="1"/>
    <col min="12" max="12" width="10.8515625" style="1" hidden="1" customWidth="1"/>
    <col min="13" max="16384" width="11.421875" style="1" customWidth="1"/>
  </cols>
  <sheetData>
    <row r="1" ht="11.25"/>
    <row r="2" spans="2:12" ht="11.25">
      <c r="B2" s="63"/>
      <c r="C2" s="63"/>
      <c r="D2" s="63"/>
      <c r="E2" s="63"/>
      <c r="F2" s="63" t="s">
        <v>0</v>
      </c>
      <c r="H2" s="63"/>
      <c r="I2" s="63"/>
      <c r="J2" s="63"/>
      <c r="K2" s="63"/>
      <c r="L2" s="63"/>
    </row>
    <row r="3" spans="2:12" ht="11.25">
      <c r="B3" s="63"/>
      <c r="C3" s="63"/>
      <c r="D3" s="63"/>
      <c r="E3" s="63"/>
      <c r="F3" s="63" t="s">
        <v>1</v>
      </c>
      <c r="H3" s="63"/>
      <c r="I3" s="63"/>
      <c r="J3" s="63"/>
      <c r="K3" s="63"/>
      <c r="L3" s="63"/>
    </row>
    <row r="4" spans="2:12" ht="11.25">
      <c r="B4" s="63"/>
      <c r="C4" s="63"/>
      <c r="D4" s="63"/>
      <c r="E4" s="63"/>
      <c r="F4" s="63" t="s">
        <v>2</v>
      </c>
      <c r="H4" s="63"/>
      <c r="I4" s="63"/>
      <c r="J4" s="63"/>
      <c r="K4" s="63"/>
      <c r="L4" s="63"/>
    </row>
    <row r="5" spans="2:12" ht="11.25">
      <c r="B5" s="62"/>
      <c r="C5" s="62"/>
      <c r="D5" s="62"/>
      <c r="E5" s="62"/>
      <c r="F5" s="62" t="s">
        <v>3</v>
      </c>
      <c r="H5" s="62"/>
      <c r="I5" s="62"/>
      <c r="J5" s="62"/>
      <c r="K5" s="62"/>
      <c r="L5" s="62"/>
    </row>
    <row r="6" spans="1:12" ht="11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71">
        <v>2001</v>
      </c>
      <c r="D8" s="71"/>
      <c r="E8" s="71"/>
      <c r="F8" s="72"/>
      <c r="G8" s="70">
        <v>2000</v>
      </c>
      <c r="H8" s="71"/>
      <c r="I8" s="71"/>
      <c r="J8" s="72"/>
      <c r="K8" s="73" t="s">
        <v>4</v>
      </c>
      <c r="L8" s="74"/>
    </row>
    <row r="9" spans="1:12" s="4" customFormat="1" ht="11.25">
      <c r="A9" s="64"/>
      <c r="B9" s="64"/>
      <c r="C9" s="64" t="s">
        <v>5</v>
      </c>
      <c r="D9" s="64" t="s">
        <v>6</v>
      </c>
      <c r="E9" s="64" t="s">
        <v>7</v>
      </c>
      <c r="F9" s="64" t="s">
        <v>8</v>
      </c>
      <c r="G9" s="65" t="s">
        <v>5</v>
      </c>
      <c r="H9" s="66" t="s">
        <v>6</v>
      </c>
      <c r="I9" s="66" t="s">
        <v>7</v>
      </c>
      <c r="J9" s="67" t="s">
        <v>8</v>
      </c>
      <c r="K9" s="68" t="s">
        <v>9</v>
      </c>
      <c r="L9" s="69" t="s">
        <v>10</v>
      </c>
    </row>
    <row r="10" spans="1:12" ht="11.25">
      <c r="A10" s="4" t="s">
        <v>11</v>
      </c>
      <c r="B10" s="4"/>
      <c r="C10" s="4"/>
      <c r="D10" s="4"/>
      <c r="E10" s="4"/>
      <c r="F10" s="4"/>
      <c r="G10" s="5"/>
      <c r="H10" s="6"/>
      <c r="I10" s="6"/>
      <c r="J10" s="7"/>
      <c r="K10" s="5"/>
      <c r="L10" s="7"/>
    </row>
    <row r="11" spans="1:12" ht="11.25">
      <c r="A11" s="1" t="s">
        <v>12</v>
      </c>
      <c r="C11" s="8">
        <v>139971</v>
      </c>
      <c r="D11" s="8">
        <v>180245</v>
      </c>
      <c r="E11" s="8">
        <v>176969</v>
      </c>
      <c r="F11" s="8">
        <v>89457</v>
      </c>
      <c r="G11" s="9">
        <v>52453</v>
      </c>
      <c r="H11" s="10">
        <v>49007</v>
      </c>
      <c r="I11" s="10">
        <v>35106</v>
      </c>
      <c r="J11" s="11">
        <v>28430</v>
      </c>
      <c r="K11" s="12">
        <v>25009</v>
      </c>
      <c r="L11" s="13" t="s">
        <v>13</v>
      </c>
    </row>
    <row r="12" spans="1:12" ht="11.25">
      <c r="A12" s="1" t="s">
        <v>14</v>
      </c>
      <c r="C12" s="8">
        <v>8355</v>
      </c>
      <c r="D12" s="8">
        <v>16871</v>
      </c>
      <c r="E12" s="8">
        <v>17763</v>
      </c>
      <c r="F12" s="8">
        <v>7988</v>
      </c>
      <c r="G12" s="9">
        <v>5462</v>
      </c>
      <c r="H12" s="10">
        <v>3588</v>
      </c>
      <c r="I12" s="10">
        <v>1782</v>
      </c>
      <c r="J12" s="11">
        <v>2285</v>
      </c>
      <c r="K12" s="9">
        <v>4001</v>
      </c>
      <c r="L12" s="11"/>
    </row>
    <row r="13" spans="1:12" ht="11.25">
      <c r="A13" s="1" t="s">
        <v>15</v>
      </c>
      <c r="C13" s="8">
        <f aca="true" t="shared" si="0" ref="C13:L13">C14+C15</f>
        <v>3408</v>
      </c>
      <c r="D13" s="8">
        <f t="shared" si="0"/>
        <v>4074</v>
      </c>
      <c r="E13" s="8">
        <f t="shared" si="0"/>
        <v>177</v>
      </c>
      <c r="F13" s="8">
        <f t="shared" si="0"/>
        <v>207</v>
      </c>
      <c r="G13" s="9">
        <f t="shared" si="0"/>
        <v>236</v>
      </c>
      <c r="H13" s="10">
        <f t="shared" si="0"/>
        <v>5500</v>
      </c>
      <c r="I13" s="10">
        <f t="shared" si="0"/>
        <v>0</v>
      </c>
      <c r="J13" s="11">
        <f t="shared" si="0"/>
        <v>0</v>
      </c>
      <c r="K13" s="9">
        <f t="shared" si="0"/>
        <v>0</v>
      </c>
      <c r="L13" s="11">
        <f t="shared" si="0"/>
        <v>0</v>
      </c>
    </row>
    <row r="14" spans="2:12" ht="11.25">
      <c r="B14" s="1" t="s">
        <v>16</v>
      </c>
      <c r="C14" s="8">
        <v>3380</v>
      </c>
      <c r="D14" s="8">
        <v>4074</v>
      </c>
      <c r="E14" s="8">
        <v>177</v>
      </c>
      <c r="F14" s="8">
        <v>207</v>
      </c>
      <c r="G14" s="9">
        <v>236</v>
      </c>
      <c r="H14" s="10">
        <v>5500</v>
      </c>
      <c r="I14" s="10">
        <v>0</v>
      </c>
      <c r="J14" s="11">
        <v>0</v>
      </c>
      <c r="K14" s="9">
        <v>0</v>
      </c>
      <c r="L14" s="11"/>
    </row>
    <row r="15" spans="2:12" ht="11.25">
      <c r="B15" s="1" t="s">
        <v>17</v>
      </c>
      <c r="C15" s="8">
        <v>28</v>
      </c>
      <c r="D15" s="8">
        <v>0</v>
      </c>
      <c r="E15" s="8">
        <v>0</v>
      </c>
      <c r="F15" s="8">
        <v>0</v>
      </c>
      <c r="G15" s="9">
        <v>0</v>
      </c>
      <c r="H15" s="10">
        <v>0</v>
      </c>
      <c r="I15" s="10">
        <v>0</v>
      </c>
      <c r="J15" s="11">
        <v>0</v>
      </c>
      <c r="K15" s="9">
        <v>0</v>
      </c>
      <c r="L15" s="11"/>
    </row>
    <row r="16" spans="1:12" ht="11.25">
      <c r="A16" s="1" t="s">
        <v>18</v>
      </c>
      <c r="C16" s="8">
        <v>124427</v>
      </c>
      <c r="D16" s="8">
        <v>128150</v>
      </c>
      <c r="E16" s="8">
        <v>143238</v>
      </c>
      <c r="F16" s="8">
        <v>79104</v>
      </c>
      <c r="G16" s="9">
        <v>45716</v>
      </c>
      <c r="H16" s="10">
        <v>38159</v>
      </c>
      <c r="I16" s="10">
        <v>32787</v>
      </c>
      <c r="J16" s="11">
        <v>25672</v>
      </c>
      <c r="K16" s="9">
        <v>20801</v>
      </c>
      <c r="L16" s="11"/>
    </row>
    <row r="17" spans="1:12" ht="11.25">
      <c r="A17" s="1" t="s">
        <v>19</v>
      </c>
      <c r="C17" s="8">
        <f aca="true" t="shared" si="1" ref="C17:L17">C18+C22</f>
        <v>93793</v>
      </c>
      <c r="D17" s="8">
        <f t="shared" si="1"/>
        <v>90890</v>
      </c>
      <c r="E17" s="8">
        <f t="shared" si="1"/>
        <v>70601</v>
      </c>
      <c r="F17" s="8">
        <f t="shared" si="1"/>
        <v>54450</v>
      </c>
      <c r="G17" s="9">
        <f t="shared" si="1"/>
        <v>24862</v>
      </c>
      <c r="H17" s="10">
        <f t="shared" si="1"/>
        <v>22347</v>
      </c>
      <c r="I17" s="10">
        <f t="shared" si="1"/>
        <v>5368</v>
      </c>
      <c r="J17" s="11">
        <f t="shared" si="1"/>
        <v>886</v>
      </c>
      <c r="K17" s="9">
        <f t="shared" si="1"/>
        <v>790</v>
      </c>
      <c r="L17" s="11">
        <f t="shared" si="1"/>
        <v>0</v>
      </c>
    </row>
    <row r="18" spans="2:12" ht="11.25">
      <c r="B18" s="1" t="s">
        <v>16</v>
      </c>
      <c r="C18" s="8">
        <f aca="true" t="shared" si="2" ref="C18:L18">SUM(C19:C21)</f>
        <v>82418</v>
      </c>
      <c r="D18" s="8">
        <f t="shared" si="2"/>
        <v>81957</v>
      </c>
      <c r="E18" s="8">
        <f t="shared" si="2"/>
        <v>65087</v>
      </c>
      <c r="F18" s="8">
        <f t="shared" si="2"/>
        <v>51327</v>
      </c>
      <c r="G18" s="9">
        <f t="shared" si="2"/>
        <v>22998</v>
      </c>
      <c r="H18" s="10">
        <f t="shared" si="2"/>
        <v>20491</v>
      </c>
      <c r="I18" s="10">
        <f t="shared" si="2"/>
        <v>5019</v>
      </c>
      <c r="J18" s="11">
        <f t="shared" si="2"/>
        <v>886</v>
      </c>
      <c r="K18" s="9">
        <f t="shared" si="2"/>
        <v>630</v>
      </c>
      <c r="L18" s="11">
        <f t="shared" si="2"/>
        <v>0</v>
      </c>
    </row>
    <row r="19" spans="2:12" ht="11.25">
      <c r="B19" s="1" t="s">
        <v>20</v>
      </c>
      <c r="C19" s="8">
        <v>0</v>
      </c>
      <c r="D19" s="8">
        <v>0</v>
      </c>
      <c r="E19" s="8">
        <v>0</v>
      </c>
      <c r="F19" s="8">
        <v>1314</v>
      </c>
      <c r="G19" s="9">
        <v>0</v>
      </c>
      <c r="H19" s="10">
        <v>0</v>
      </c>
      <c r="I19" s="10">
        <v>0</v>
      </c>
      <c r="J19" s="11">
        <v>0</v>
      </c>
      <c r="K19" s="9">
        <v>0</v>
      </c>
      <c r="L19" s="11"/>
    </row>
    <row r="20" spans="2:12" ht="11.25">
      <c r="B20" s="1" t="s">
        <v>21</v>
      </c>
      <c r="C20" s="8">
        <v>50038</v>
      </c>
      <c r="D20" s="8">
        <v>40591</v>
      </c>
      <c r="E20" s="8">
        <v>30635</v>
      </c>
      <c r="F20" s="8">
        <v>27562</v>
      </c>
      <c r="G20" s="9">
        <v>15998</v>
      </c>
      <c r="H20" s="10">
        <v>18491</v>
      </c>
      <c r="I20" s="10">
        <v>3019</v>
      </c>
      <c r="J20" s="11">
        <v>886</v>
      </c>
      <c r="K20" s="9">
        <v>630</v>
      </c>
      <c r="L20" s="11"/>
    </row>
    <row r="21" spans="2:12" ht="11.25">
      <c r="B21" s="1" t="s">
        <v>22</v>
      </c>
      <c r="C21" s="8">
        <v>32380</v>
      </c>
      <c r="D21" s="8">
        <v>41366</v>
      </c>
      <c r="E21" s="8">
        <v>34452</v>
      </c>
      <c r="F21" s="8">
        <v>22451</v>
      </c>
      <c r="G21" s="9">
        <v>7000</v>
      </c>
      <c r="H21" s="10">
        <v>2000</v>
      </c>
      <c r="I21" s="10">
        <v>2000</v>
      </c>
      <c r="J21" s="11">
        <v>0</v>
      </c>
      <c r="K21" s="9">
        <v>0</v>
      </c>
      <c r="L21" s="11"/>
    </row>
    <row r="22" spans="2:12" ht="11.25">
      <c r="B22" s="1" t="s">
        <v>17</v>
      </c>
      <c r="C22" s="8">
        <f aca="true" t="shared" si="3" ref="C22:L22">SUM(C23:C24)</f>
        <v>11375</v>
      </c>
      <c r="D22" s="8">
        <f t="shared" si="3"/>
        <v>8933</v>
      </c>
      <c r="E22" s="8">
        <f t="shared" si="3"/>
        <v>5514</v>
      </c>
      <c r="F22" s="8">
        <f t="shared" si="3"/>
        <v>3123</v>
      </c>
      <c r="G22" s="9">
        <f t="shared" si="3"/>
        <v>1864</v>
      </c>
      <c r="H22" s="10">
        <f t="shared" si="3"/>
        <v>1856</v>
      </c>
      <c r="I22" s="10">
        <f t="shared" si="3"/>
        <v>349</v>
      </c>
      <c r="J22" s="11">
        <f t="shared" si="3"/>
        <v>0</v>
      </c>
      <c r="K22" s="9">
        <f t="shared" si="3"/>
        <v>160</v>
      </c>
      <c r="L22" s="11">
        <f t="shared" si="3"/>
        <v>0</v>
      </c>
    </row>
    <row r="23" spans="2:12" ht="11.25">
      <c r="B23" s="1" t="s">
        <v>21</v>
      </c>
      <c r="C23" s="8">
        <v>7375</v>
      </c>
      <c r="D23" s="8">
        <v>5933</v>
      </c>
      <c r="E23" s="8">
        <v>2514</v>
      </c>
      <c r="F23" s="8">
        <v>1623</v>
      </c>
      <c r="G23" s="9">
        <v>364</v>
      </c>
      <c r="H23" s="10">
        <v>356</v>
      </c>
      <c r="I23" s="10">
        <v>349</v>
      </c>
      <c r="J23" s="11">
        <v>0</v>
      </c>
      <c r="K23" s="9">
        <v>160</v>
      </c>
      <c r="L23" s="11"/>
    </row>
    <row r="24" spans="2:12" ht="11.25">
      <c r="B24" s="1" t="s">
        <v>22</v>
      </c>
      <c r="C24" s="8">
        <v>4000</v>
      </c>
      <c r="D24" s="8">
        <v>3000</v>
      </c>
      <c r="E24" s="8">
        <v>3000</v>
      </c>
      <c r="F24" s="8">
        <v>1500</v>
      </c>
      <c r="G24" s="9">
        <v>1500</v>
      </c>
      <c r="H24" s="10">
        <v>1500</v>
      </c>
      <c r="I24" s="10">
        <v>0</v>
      </c>
      <c r="J24" s="11">
        <v>0</v>
      </c>
      <c r="K24" s="9">
        <v>0</v>
      </c>
      <c r="L24" s="11"/>
    </row>
    <row r="25" spans="1:12" ht="11.25">
      <c r="A25" s="2" t="s">
        <v>23</v>
      </c>
      <c r="B25" s="2"/>
      <c r="C25" s="14">
        <v>24857</v>
      </c>
      <c r="D25" s="14">
        <v>22018</v>
      </c>
      <c r="E25" s="14">
        <v>22464</v>
      </c>
      <c r="F25" s="14">
        <v>22506</v>
      </c>
      <c r="G25" s="15">
        <v>22357</v>
      </c>
      <c r="H25" s="14">
        <v>22477</v>
      </c>
      <c r="I25" s="14">
        <v>22375</v>
      </c>
      <c r="J25" s="16">
        <v>22174</v>
      </c>
      <c r="K25" s="15">
        <v>21934</v>
      </c>
      <c r="L25" s="16"/>
    </row>
    <row r="26" spans="1:12" ht="11.25">
      <c r="A26" s="4" t="s">
        <v>24</v>
      </c>
      <c r="C26" s="8"/>
      <c r="E26" s="8"/>
      <c r="F26" s="8"/>
      <c r="G26" s="9" t="s">
        <v>25</v>
      </c>
      <c r="H26" s="17"/>
      <c r="I26" s="17"/>
      <c r="J26" s="18"/>
      <c r="K26" s="19"/>
      <c r="L26" s="11"/>
    </row>
    <row r="27" spans="1:12" ht="11.25">
      <c r="A27" s="1" t="s">
        <v>12</v>
      </c>
      <c r="C27" s="8">
        <f>(C11+G11)/2</f>
        <v>96212</v>
      </c>
      <c r="D27" s="8">
        <f>(D11+H11)/2</f>
        <v>114626</v>
      </c>
      <c r="E27" s="8">
        <f>(E11+I11)/2</f>
        <v>106037.5</v>
      </c>
      <c r="F27" s="8">
        <f>(F11+J11)/2</f>
        <v>58943.5</v>
      </c>
      <c r="G27" s="9">
        <f>(G11+K11)/2</f>
        <v>38731</v>
      </c>
      <c r="H27" s="20" t="s">
        <v>26</v>
      </c>
      <c r="I27" s="20" t="s">
        <v>26</v>
      </c>
      <c r="J27" s="21" t="s">
        <v>26</v>
      </c>
      <c r="K27" s="22" t="s">
        <v>26</v>
      </c>
      <c r="L27" s="11"/>
    </row>
    <row r="28" spans="1:12" ht="11.25">
      <c r="A28" s="1" t="s">
        <v>27</v>
      </c>
      <c r="C28" s="8">
        <f>C29+C30</f>
        <v>86893.5</v>
      </c>
      <c r="D28" s="8">
        <f>D29+D30</f>
        <v>87941.5</v>
      </c>
      <c r="E28" s="8">
        <f>E29+E30</f>
        <v>88101</v>
      </c>
      <c r="F28" s="8">
        <f>SUM(F29+F30)</f>
        <v>52491.5</v>
      </c>
      <c r="G28" s="9">
        <f>SUM(G29+G30)</f>
        <v>33376.5</v>
      </c>
      <c r="H28" s="20" t="s">
        <v>26</v>
      </c>
      <c r="I28" s="20" t="s">
        <v>26</v>
      </c>
      <c r="J28" s="21" t="s">
        <v>26</v>
      </c>
      <c r="K28" s="22" t="s">
        <v>26</v>
      </c>
      <c r="L28" s="11"/>
    </row>
    <row r="29" spans="2:12" ht="11.25">
      <c r="B29" s="1" t="s">
        <v>15</v>
      </c>
      <c r="C29" s="8">
        <f>(C13+G13)/2</f>
        <v>1822</v>
      </c>
      <c r="D29" s="8">
        <f>(D13+H13)/2</f>
        <v>4787</v>
      </c>
      <c r="E29" s="8">
        <f>(E13+I13)/2</f>
        <v>88.5</v>
      </c>
      <c r="F29" s="8">
        <f>(F13+J13)/2</f>
        <v>103.5</v>
      </c>
      <c r="G29" s="9">
        <f>(G13+K13)/2</f>
        <v>118</v>
      </c>
      <c r="H29" s="20" t="s">
        <v>26</v>
      </c>
      <c r="I29" s="20" t="s">
        <v>26</v>
      </c>
      <c r="J29" s="21" t="s">
        <v>26</v>
      </c>
      <c r="K29" s="22" t="s">
        <v>26</v>
      </c>
      <c r="L29" s="11"/>
    </row>
    <row r="30" spans="2:12" ht="11.25">
      <c r="B30" s="1" t="s">
        <v>18</v>
      </c>
      <c r="C30" s="8">
        <f>(C16+G16)/2</f>
        <v>85071.5</v>
      </c>
      <c r="D30" s="8">
        <f>(D16+H16)/2</f>
        <v>83154.5</v>
      </c>
      <c r="E30" s="8">
        <f>(E16+I16)/2</f>
        <v>88012.5</v>
      </c>
      <c r="F30" s="8">
        <f>(F16+J16)/2</f>
        <v>52388</v>
      </c>
      <c r="G30" s="9">
        <f>(G16+K16)/2</f>
        <v>33258.5</v>
      </c>
      <c r="H30" s="20" t="s">
        <v>26</v>
      </c>
      <c r="I30" s="20" t="s">
        <v>26</v>
      </c>
      <c r="J30" s="21" t="s">
        <v>26</v>
      </c>
      <c r="K30" s="22" t="s">
        <v>26</v>
      </c>
      <c r="L30" s="11"/>
    </row>
    <row r="31" spans="1:12" ht="11.25">
      <c r="A31" s="2" t="s">
        <v>23</v>
      </c>
      <c r="B31" s="2"/>
      <c r="C31" s="14">
        <f>(C25+G25)/2</f>
        <v>23607</v>
      </c>
      <c r="D31" s="14">
        <f>(D25+H25)/2</f>
        <v>22247.5</v>
      </c>
      <c r="E31" s="14">
        <f>(E25+I25)/2</f>
        <v>22419.5</v>
      </c>
      <c r="F31" s="14">
        <f>(F25+J25)/2</f>
        <v>22340</v>
      </c>
      <c r="G31" s="15">
        <f>(G25+K25)/2</f>
        <v>22145.5</v>
      </c>
      <c r="H31" s="23" t="s">
        <v>26</v>
      </c>
      <c r="I31" s="23" t="s">
        <v>26</v>
      </c>
      <c r="J31" s="24" t="s">
        <v>26</v>
      </c>
      <c r="K31" s="25" t="s">
        <v>26</v>
      </c>
      <c r="L31" s="16"/>
    </row>
    <row r="32" spans="1:12" ht="11.25">
      <c r="A32" s="4" t="s">
        <v>28</v>
      </c>
      <c r="C32" s="8"/>
      <c r="E32" s="8"/>
      <c r="F32" s="8"/>
      <c r="G32" s="19"/>
      <c r="H32" s="17"/>
      <c r="I32" s="17"/>
      <c r="J32" s="18"/>
      <c r="K32" s="19"/>
      <c r="L32" s="18"/>
    </row>
    <row r="33" spans="1:12" ht="11.25">
      <c r="A33" s="1" t="s">
        <v>29</v>
      </c>
      <c r="C33" s="8">
        <v>10359</v>
      </c>
      <c r="D33" s="8">
        <v>7431</v>
      </c>
      <c r="E33" s="8">
        <v>3882</v>
      </c>
      <c r="F33" s="8">
        <v>1275</v>
      </c>
      <c r="G33" s="9">
        <v>2367</v>
      </c>
      <c r="H33" s="10">
        <v>1490</v>
      </c>
      <c r="I33" s="10">
        <v>764</v>
      </c>
      <c r="J33" s="11">
        <v>352</v>
      </c>
      <c r="K33" s="22" t="s">
        <v>30</v>
      </c>
      <c r="L33" s="11"/>
    </row>
    <row r="34" spans="1:12" ht="11.25">
      <c r="A34" s="1" t="s">
        <v>31</v>
      </c>
      <c r="C34" s="8">
        <v>6247</v>
      </c>
      <c r="D34" s="8">
        <v>4675</v>
      </c>
      <c r="E34" s="8">
        <v>2716</v>
      </c>
      <c r="F34" s="8">
        <v>1015</v>
      </c>
      <c r="G34" s="9">
        <v>1306</v>
      </c>
      <c r="H34" s="10">
        <v>685</v>
      </c>
      <c r="I34" s="10">
        <v>246</v>
      </c>
      <c r="J34" s="11">
        <v>83</v>
      </c>
      <c r="K34" s="22" t="s">
        <v>30</v>
      </c>
      <c r="L34" s="11"/>
    </row>
    <row r="35" spans="1:12" ht="11.25">
      <c r="A35" s="1" t="s">
        <v>32</v>
      </c>
      <c r="C35" s="8">
        <f aca="true" t="shared" si="4" ref="C35:I35">C33-C34</f>
        <v>4112</v>
      </c>
      <c r="D35" s="8">
        <f t="shared" si="4"/>
        <v>2756</v>
      </c>
      <c r="E35" s="8">
        <f t="shared" si="4"/>
        <v>1166</v>
      </c>
      <c r="F35" s="8">
        <f t="shared" si="4"/>
        <v>260</v>
      </c>
      <c r="G35" s="9">
        <f t="shared" si="4"/>
        <v>1061</v>
      </c>
      <c r="H35" s="10">
        <f t="shared" si="4"/>
        <v>805</v>
      </c>
      <c r="I35" s="10">
        <f t="shared" si="4"/>
        <v>518</v>
      </c>
      <c r="J35" s="11">
        <v>269</v>
      </c>
      <c r="K35" s="22" t="s">
        <v>30</v>
      </c>
      <c r="L35" s="11"/>
    </row>
    <row r="36" spans="1:12" ht="11.25">
      <c r="A36" s="1" t="s">
        <v>33</v>
      </c>
      <c r="C36" s="8">
        <v>6490</v>
      </c>
      <c r="D36" s="8">
        <v>3227</v>
      </c>
      <c r="E36" s="8">
        <v>1238</v>
      </c>
      <c r="F36" s="8">
        <v>491</v>
      </c>
      <c r="G36" s="9">
        <v>1769</v>
      </c>
      <c r="H36" s="10">
        <v>1594</v>
      </c>
      <c r="I36" s="10">
        <v>277</v>
      </c>
      <c r="J36" s="11">
        <v>35</v>
      </c>
      <c r="K36" s="22" t="s">
        <v>30</v>
      </c>
      <c r="L36" s="11"/>
    </row>
    <row r="37" spans="1:12" ht="11.25">
      <c r="A37" s="1" t="s">
        <v>34</v>
      </c>
      <c r="C37" s="8">
        <f aca="true" t="shared" si="5" ref="C37:I37">C35+C36</f>
        <v>10602</v>
      </c>
      <c r="D37" s="8">
        <f t="shared" si="5"/>
        <v>5983</v>
      </c>
      <c r="E37" s="8">
        <f t="shared" si="5"/>
        <v>2404</v>
      </c>
      <c r="F37" s="8">
        <f t="shared" si="5"/>
        <v>751</v>
      </c>
      <c r="G37" s="9">
        <f t="shared" si="5"/>
        <v>2830</v>
      </c>
      <c r="H37" s="10">
        <f t="shared" si="5"/>
        <v>2399</v>
      </c>
      <c r="I37" s="10">
        <f t="shared" si="5"/>
        <v>795</v>
      </c>
      <c r="J37" s="11">
        <v>304</v>
      </c>
      <c r="K37" s="22" t="s">
        <v>30</v>
      </c>
      <c r="L37" s="11"/>
    </row>
    <row r="38" spans="1:12" ht="11.25">
      <c r="A38" s="1" t="s">
        <v>35</v>
      </c>
      <c r="C38" s="8">
        <v>4551</v>
      </c>
      <c r="D38" s="8">
        <v>3514</v>
      </c>
      <c r="E38" s="8">
        <v>1582</v>
      </c>
      <c r="F38" s="8">
        <v>355</v>
      </c>
      <c r="G38" s="9">
        <v>507</v>
      </c>
      <c r="H38" s="10">
        <v>390</v>
      </c>
      <c r="I38" s="10">
        <v>160</v>
      </c>
      <c r="J38" s="11">
        <v>65</v>
      </c>
      <c r="K38" s="22" t="s">
        <v>30</v>
      </c>
      <c r="L38" s="11"/>
    </row>
    <row r="39" spans="1:12" ht="11.25">
      <c r="A39" s="1" t="s">
        <v>36</v>
      </c>
      <c r="C39" s="8">
        <f aca="true" t="shared" si="6" ref="C39:I39">C37-C38</f>
        <v>6051</v>
      </c>
      <c r="D39" s="8">
        <f t="shared" si="6"/>
        <v>2469</v>
      </c>
      <c r="E39" s="8">
        <f t="shared" si="6"/>
        <v>822</v>
      </c>
      <c r="F39" s="8">
        <f t="shared" si="6"/>
        <v>396</v>
      </c>
      <c r="G39" s="9">
        <f t="shared" si="6"/>
        <v>2323</v>
      </c>
      <c r="H39" s="10">
        <f t="shared" si="6"/>
        <v>2009</v>
      </c>
      <c r="I39" s="10">
        <f t="shared" si="6"/>
        <v>635</v>
      </c>
      <c r="J39" s="11">
        <v>239</v>
      </c>
      <c r="K39" s="22" t="s">
        <v>30</v>
      </c>
      <c r="L39" s="11"/>
    </row>
    <row r="40" spans="1:12" ht="11.25">
      <c r="A40" s="2" t="s">
        <v>37</v>
      </c>
      <c r="B40" s="2"/>
      <c r="C40" s="14">
        <v>5001</v>
      </c>
      <c r="D40" s="14">
        <v>1435</v>
      </c>
      <c r="E40" s="14">
        <v>423</v>
      </c>
      <c r="F40" s="14">
        <v>322</v>
      </c>
      <c r="G40" s="15">
        <v>2000</v>
      </c>
      <c r="H40" s="14">
        <v>2009</v>
      </c>
      <c r="I40" s="14">
        <v>635</v>
      </c>
      <c r="J40" s="16">
        <v>239</v>
      </c>
      <c r="K40" s="25" t="s">
        <v>30</v>
      </c>
      <c r="L40" s="16"/>
    </row>
    <row r="41" spans="1:12" ht="11.25">
      <c r="A41" s="4" t="s">
        <v>38</v>
      </c>
      <c r="C41" s="8"/>
      <c r="G41" s="19"/>
      <c r="H41" s="17"/>
      <c r="I41" s="17"/>
      <c r="J41" s="18"/>
      <c r="K41" s="19"/>
      <c r="L41" s="18"/>
    </row>
    <row r="42" spans="1:12" ht="11.25">
      <c r="A42" s="1" t="s">
        <v>39</v>
      </c>
      <c r="C42" s="8">
        <v>0</v>
      </c>
      <c r="D42" s="8">
        <v>0</v>
      </c>
      <c r="E42" s="8">
        <v>0</v>
      </c>
      <c r="F42" s="8">
        <v>0</v>
      </c>
      <c r="G42" s="9">
        <v>0</v>
      </c>
      <c r="H42" s="10">
        <v>0</v>
      </c>
      <c r="I42" s="10">
        <v>0</v>
      </c>
      <c r="J42" s="11">
        <v>0</v>
      </c>
      <c r="K42" s="9">
        <v>0</v>
      </c>
      <c r="L42" s="11"/>
    </row>
    <row r="43" spans="1:12" ht="11.25">
      <c r="A43" s="1" t="s">
        <v>40</v>
      </c>
      <c r="C43" s="8">
        <v>60</v>
      </c>
      <c r="D43" s="1">
        <v>44</v>
      </c>
      <c r="E43" s="1">
        <v>18</v>
      </c>
      <c r="F43" s="8">
        <v>0</v>
      </c>
      <c r="G43" s="9">
        <v>0</v>
      </c>
      <c r="H43" s="10">
        <v>0</v>
      </c>
      <c r="I43" s="10">
        <v>0</v>
      </c>
      <c r="J43" s="11">
        <v>0</v>
      </c>
      <c r="K43" s="9">
        <v>0</v>
      </c>
      <c r="L43" s="11"/>
    </row>
    <row r="44" spans="1:12" ht="11.25">
      <c r="A44" s="1" t="s">
        <v>41</v>
      </c>
      <c r="C44" s="26">
        <f>C42/C13</f>
        <v>0</v>
      </c>
      <c r="D44" s="26">
        <f>D42/D13</f>
        <v>0</v>
      </c>
      <c r="E44" s="26">
        <f>E42/E13</f>
        <v>0</v>
      </c>
      <c r="F44" s="8">
        <v>0</v>
      </c>
      <c r="G44" s="9">
        <v>0</v>
      </c>
      <c r="H44" s="10">
        <v>0</v>
      </c>
      <c r="I44" s="10">
        <v>0</v>
      </c>
      <c r="J44" s="11">
        <v>0</v>
      </c>
      <c r="K44" s="9">
        <v>0</v>
      </c>
      <c r="L44" s="11"/>
    </row>
    <row r="45" spans="1:12" ht="11.25">
      <c r="A45" s="1" t="s">
        <v>42</v>
      </c>
      <c r="C45" s="26">
        <v>0</v>
      </c>
      <c r="D45" s="26">
        <v>0</v>
      </c>
      <c r="E45" s="26">
        <v>0</v>
      </c>
      <c r="F45" s="8">
        <v>0</v>
      </c>
      <c r="G45" s="9">
        <v>0</v>
      </c>
      <c r="H45" s="10">
        <v>0</v>
      </c>
      <c r="I45" s="10">
        <v>0</v>
      </c>
      <c r="J45" s="11">
        <v>0</v>
      </c>
      <c r="K45" s="9">
        <v>0</v>
      </c>
      <c r="L45" s="11"/>
    </row>
    <row r="46" spans="1:12" ht="11.25">
      <c r="A46" s="2" t="s">
        <v>43</v>
      </c>
      <c r="B46" s="2"/>
      <c r="C46" s="27">
        <f>C43/C13</f>
        <v>0.017605633802816902</v>
      </c>
      <c r="D46" s="27">
        <f>D43/D13</f>
        <v>0.010800196367206676</v>
      </c>
      <c r="E46" s="27">
        <f>E43/E13</f>
        <v>0.1016949152542373</v>
      </c>
      <c r="F46" s="14">
        <v>0</v>
      </c>
      <c r="G46" s="15">
        <v>0</v>
      </c>
      <c r="H46" s="14">
        <v>0</v>
      </c>
      <c r="I46" s="14">
        <v>0</v>
      </c>
      <c r="J46" s="16">
        <v>0</v>
      </c>
      <c r="K46" s="15">
        <v>0</v>
      </c>
      <c r="L46" s="16"/>
    </row>
    <row r="47" spans="1:12" ht="11.25">
      <c r="A47" s="4" t="s">
        <v>44</v>
      </c>
      <c r="G47" s="19"/>
      <c r="H47" s="17"/>
      <c r="I47" s="17"/>
      <c r="J47" s="18"/>
      <c r="K47" s="19"/>
      <c r="L47" s="18"/>
    </row>
    <row r="48" spans="1:12" ht="11.25">
      <c r="A48" s="1" t="s">
        <v>45</v>
      </c>
      <c r="C48" s="26">
        <f aca="true" t="shared" si="7" ref="C48:K48">C25/(C13+C16)</f>
        <v>0.19444596550240545</v>
      </c>
      <c r="D48" s="26">
        <f t="shared" si="7"/>
        <v>0.16652045014520814</v>
      </c>
      <c r="E48" s="26">
        <f t="shared" si="7"/>
        <v>0.15663633511139002</v>
      </c>
      <c r="F48" s="26">
        <f t="shared" si="7"/>
        <v>0.28376896016945946</v>
      </c>
      <c r="G48" s="28">
        <f t="shared" si="7"/>
        <v>0.48652942200557103</v>
      </c>
      <c r="H48" s="29">
        <f t="shared" si="7"/>
        <v>0.5148308481641815</v>
      </c>
      <c r="I48" s="29">
        <f t="shared" si="7"/>
        <v>0.6824351114771098</v>
      </c>
      <c r="J48" s="30">
        <f t="shared" si="7"/>
        <v>0.8637425989404799</v>
      </c>
      <c r="K48" s="28">
        <f t="shared" si="7"/>
        <v>1.0544685351665786</v>
      </c>
      <c r="L48" s="30"/>
    </row>
    <row r="49" spans="1:12" ht="11.25">
      <c r="A49" s="2" t="s">
        <v>46</v>
      </c>
      <c r="B49" s="2"/>
      <c r="C49" s="27">
        <f aca="true" t="shared" si="8" ref="C49:H49">C25/C13</f>
        <v>7.293720657276995</v>
      </c>
      <c r="D49" s="27">
        <f t="shared" si="8"/>
        <v>5.4045164457535595</v>
      </c>
      <c r="E49" s="27">
        <f t="shared" si="8"/>
        <v>126.91525423728814</v>
      </c>
      <c r="F49" s="27">
        <f t="shared" si="8"/>
        <v>108.72463768115942</v>
      </c>
      <c r="G49" s="31">
        <f t="shared" si="8"/>
        <v>94.73305084745763</v>
      </c>
      <c r="H49" s="27">
        <f t="shared" si="8"/>
        <v>4.0867272727272725</v>
      </c>
      <c r="I49" s="32" t="s">
        <v>26</v>
      </c>
      <c r="J49" s="33" t="s">
        <v>26</v>
      </c>
      <c r="K49" s="34" t="s">
        <v>30</v>
      </c>
      <c r="L49" s="35"/>
    </row>
    <row r="50" spans="1:12" ht="11.25">
      <c r="A50" s="4" t="s">
        <v>47</v>
      </c>
      <c r="G50" s="19"/>
      <c r="H50" s="17"/>
      <c r="I50" s="17"/>
      <c r="J50" s="18"/>
      <c r="K50" s="19"/>
      <c r="L50" s="18"/>
    </row>
    <row r="51" spans="1:12" ht="11.25">
      <c r="A51" s="1" t="s">
        <v>48</v>
      </c>
      <c r="C51" s="36">
        <f aca="true" t="shared" si="9" ref="C51:K51">C12/C17</f>
        <v>0.08907914236670114</v>
      </c>
      <c r="D51" s="36">
        <f t="shared" si="9"/>
        <v>0.18561998019584114</v>
      </c>
      <c r="E51" s="36">
        <f t="shared" si="9"/>
        <v>0.2515970028753134</v>
      </c>
      <c r="F51" s="36">
        <f t="shared" si="9"/>
        <v>0.14670339761248852</v>
      </c>
      <c r="G51" s="37">
        <f t="shared" si="9"/>
        <v>0.21969270372455957</v>
      </c>
      <c r="H51" s="38">
        <f t="shared" si="9"/>
        <v>0.16055846422338568</v>
      </c>
      <c r="I51" s="38">
        <f t="shared" si="9"/>
        <v>0.3319672131147541</v>
      </c>
      <c r="J51" s="39">
        <f t="shared" si="9"/>
        <v>2.5790067720090293</v>
      </c>
      <c r="K51" s="37">
        <f t="shared" si="9"/>
        <v>5.064556962025317</v>
      </c>
      <c r="L51" s="39"/>
    </row>
    <row r="52" spans="1:12" ht="11.25">
      <c r="A52" s="1" t="s">
        <v>49</v>
      </c>
      <c r="C52" s="36">
        <f aca="true" t="shared" si="10" ref="C52:K52">C12/C11</f>
        <v>0.05969093597959577</v>
      </c>
      <c r="D52" s="36">
        <f t="shared" si="10"/>
        <v>0.09360037726427918</v>
      </c>
      <c r="E52" s="36">
        <f t="shared" si="10"/>
        <v>0.10037351174499488</v>
      </c>
      <c r="F52" s="36">
        <f t="shared" si="10"/>
        <v>0.08929429781906391</v>
      </c>
      <c r="G52" s="37">
        <f t="shared" si="10"/>
        <v>0.10413131756048272</v>
      </c>
      <c r="H52" s="38">
        <f t="shared" si="10"/>
        <v>0.07321403064868284</v>
      </c>
      <c r="I52" s="38">
        <f t="shared" si="10"/>
        <v>0.05076055375149547</v>
      </c>
      <c r="J52" s="39">
        <f t="shared" si="10"/>
        <v>0.08037284558564896</v>
      </c>
      <c r="K52" s="37">
        <f t="shared" si="10"/>
        <v>0.15998240633371985</v>
      </c>
      <c r="L52" s="39"/>
    </row>
    <row r="53" spans="1:12" ht="11.25">
      <c r="A53" s="2" t="s">
        <v>50</v>
      </c>
      <c r="B53" s="2"/>
      <c r="C53" s="40">
        <f aca="true" t="shared" si="11" ref="C53:K53">(C12+C16)/C17</f>
        <v>1.4156920026014734</v>
      </c>
      <c r="D53" s="40">
        <f t="shared" si="11"/>
        <v>1.5955660688744637</v>
      </c>
      <c r="E53" s="40">
        <f t="shared" si="11"/>
        <v>2.2804351213155623</v>
      </c>
      <c r="F53" s="40">
        <f t="shared" si="11"/>
        <v>1.599485766758494</v>
      </c>
      <c r="G53" s="41">
        <f t="shared" si="11"/>
        <v>2.058482825195077</v>
      </c>
      <c r="H53" s="40">
        <f t="shared" si="11"/>
        <v>1.8681254754553185</v>
      </c>
      <c r="I53" s="40">
        <f t="shared" si="11"/>
        <v>6.439828614008942</v>
      </c>
      <c r="J53" s="42">
        <f t="shared" si="11"/>
        <v>31.554176072234764</v>
      </c>
      <c r="K53" s="41">
        <f t="shared" si="11"/>
        <v>31.394936708860758</v>
      </c>
      <c r="L53" s="42"/>
    </row>
    <row r="54" spans="1:12" ht="11.25">
      <c r="A54" s="4" t="s">
        <v>51</v>
      </c>
      <c r="G54" s="19"/>
      <c r="H54" s="17"/>
      <c r="I54" s="17"/>
      <c r="J54" s="18"/>
      <c r="K54" s="19"/>
      <c r="L54" s="18"/>
    </row>
    <row r="55" spans="1:12" ht="11.25">
      <c r="A55" s="1" t="s">
        <v>52</v>
      </c>
      <c r="B55" s="17"/>
      <c r="C55" s="29">
        <f>(C40)/C28</f>
        <v>0.057553211690172454</v>
      </c>
      <c r="D55" s="26">
        <f>((D40)/0.75)/D28</f>
        <v>0.02175688762794964</v>
      </c>
      <c r="E55" s="26">
        <f>((E40)/0.5)/E28</f>
        <v>0.009602615180304423</v>
      </c>
      <c r="F55" s="26">
        <f>((F40)/0.25)/F28</f>
        <v>0.024537306040025526</v>
      </c>
      <c r="G55" s="28">
        <f>(G40)/G28</f>
        <v>0.059922400491363687</v>
      </c>
      <c r="H55" s="43" t="s">
        <v>30</v>
      </c>
      <c r="I55" s="43" t="s">
        <v>30</v>
      </c>
      <c r="J55" s="44" t="s">
        <v>30</v>
      </c>
      <c r="K55" s="45" t="s">
        <v>30</v>
      </c>
      <c r="L55" s="30"/>
    </row>
    <row r="56" spans="1:12" ht="11.25">
      <c r="A56" s="1" t="s">
        <v>53</v>
      </c>
      <c r="B56" s="17"/>
      <c r="C56" s="29">
        <f>(C40)/C27</f>
        <v>0.05197896312310315</v>
      </c>
      <c r="D56" s="26">
        <f>((D40)/0.75)/D27</f>
        <v>0.01669196633689855</v>
      </c>
      <c r="E56" s="26">
        <f>((E40)/0.5)/E27</f>
        <v>0.007978309560297065</v>
      </c>
      <c r="F56" s="26">
        <f>((F40)/0.25)/F27</f>
        <v>0.021851434000356273</v>
      </c>
      <c r="G56" s="28">
        <f>(G40)/G27</f>
        <v>0.05163822261237768</v>
      </c>
      <c r="H56" s="43" t="s">
        <v>30</v>
      </c>
      <c r="I56" s="43" t="s">
        <v>30</v>
      </c>
      <c r="J56" s="44" t="s">
        <v>30</v>
      </c>
      <c r="K56" s="45" t="s">
        <v>54</v>
      </c>
      <c r="L56" s="30"/>
    </row>
    <row r="57" spans="1:12" ht="11.25">
      <c r="A57" s="1" t="s">
        <v>55</v>
      </c>
      <c r="B57" s="17"/>
      <c r="C57" s="29">
        <f>(C40)/C31</f>
        <v>0.21184394459270556</v>
      </c>
      <c r="D57" s="26">
        <f>((D40)/0.75)/D31</f>
        <v>0.08600217252874855</v>
      </c>
      <c r="E57" s="26">
        <f>((E40)/0.5)/E31</f>
        <v>0.03773500747117465</v>
      </c>
      <c r="F57" s="26">
        <f>((F40)/0.25)/F31</f>
        <v>0.0576544315129812</v>
      </c>
      <c r="G57" s="28">
        <f>(G40)/G31</f>
        <v>0.09031180149466031</v>
      </c>
      <c r="H57" s="43" t="s">
        <v>54</v>
      </c>
      <c r="I57" s="43" t="s">
        <v>54</v>
      </c>
      <c r="J57" s="44" t="s">
        <v>54</v>
      </c>
      <c r="K57" s="43" t="s">
        <v>54</v>
      </c>
      <c r="L57" s="30"/>
    </row>
    <row r="58" spans="1:12" ht="11.25">
      <c r="A58" s="1" t="s">
        <v>56</v>
      </c>
      <c r="B58" s="17"/>
      <c r="C58" s="29">
        <f>(C33)/C28</f>
        <v>0.11921490099949938</v>
      </c>
      <c r="D58" s="29">
        <f>(D33)/D28</f>
        <v>0.08449935468464832</v>
      </c>
      <c r="E58" s="29">
        <f>(E33)/E28</f>
        <v>0.04406306398338271</v>
      </c>
      <c r="F58" s="29">
        <f>(F33)/F28</f>
        <v>0.024289646895211604</v>
      </c>
      <c r="G58" s="28">
        <f>(G33)/G28</f>
        <v>0.07091816098152892</v>
      </c>
      <c r="H58" s="43" t="s">
        <v>54</v>
      </c>
      <c r="I58" s="43" t="s">
        <v>54</v>
      </c>
      <c r="J58" s="44" t="s">
        <v>54</v>
      </c>
      <c r="K58" s="43" t="s">
        <v>54</v>
      </c>
      <c r="L58" s="46" t="e">
        <f>(L33)/L28</f>
        <v>#DIV/0!</v>
      </c>
    </row>
    <row r="59" spans="1:12" ht="11.25">
      <c r="A59" s="1" t="s">
        <v>57</v>
      </c>
      <c r="B59" s="17"/>
      <c r="C59" s="29">
        <f>(C34)/C28</f>
        <v>0.07189260416486849</v>
      </c>
      <c r="D59" s="29">
        <f>(D34)/D28</f>
        <v>0.05316033954390134</v>
      </c>
      <c r="E59" s="29">
        <f>(E34)/E28</f>
        <v>0.030828253935823658</v>
      </c>
      <c r="F59" s="29">
        <f>(F34)/F28</f>
        <v>0.01933646399893316</v>
      </c>
      <c r="G59" s="28">
        <f>(G34)/G28</f>
        <v>0.039129327520860485</v>
      </c>
      <c r="H59" s="43" t="s">
        <v>54</v>
      </c>
      <c r="I59" s="43" t="s">
        <v>54</v>
      </c>
      <c r="J59" s="44" t="s">
        <v>54</v>
      </c>
      <c r="K59" s="43" t="s">
        <v>54</v>
      </c>
      <c r="L59" s="46" t="e">
        <f>(L34)/L28</f>
        <v>#DIV/0!</v>
      </c>
    </row>
    <row r="60" spans="1:12" ht="11.25">
      <c r="A60" s="1" t="s">
        <v>58</v>
      </c>
      <c r="B60" s="17"/>
      <c r="C60" s="29">
        <f>(C35)/C28</f>
        <v>0.0473222968346309</v>
      </c>
      <c r="D60" s="29">
        <f>(D35)/D28</f>
        <v>0.031339015140746974</v>
      </c>
      <c r="E60" s="29">
        <f>(E35)/E28</f>
        <v>0.013234810047559052</v>
      </c>
      <c r="F60" s="29">
        <f>(F35)/F28</f>
        <v>0.004953182896278445</v>
      </c>
      <c r="G60" s="28">
        <f>(G35)/G28</f>
        <v>0.031788833460668436</v>
      </c>
      <c r="H60" s="43" t="s">
        <v>54</v>
      </c>
      <c r="I60" s="43" t="s">
        <v>54</v>
      </c>
      <c r="J60" s="44" t="s">
        <v>54</v>
      </c>
      <c r="K60" s="43" t="s">
        <v>54</v>
      </c>
      <c r="L60" s="46" t="e">
        <f>(L35)/L28</f>
        <v>#DIV/0!</v>
      </c>
    </row>
    <row r="61" spans="1:12" ht="11.25">
      <c r="A61" s="1" t="s">
        <v>59</v>
      </c>
      <c r="B61" s="17"/>
      <c r="C61" s="29">
        <f>(C38)/(C37)</f>
        <v>0.42925863044708545</v>
      </c>
      <c r="D61" s="26">
        <f>(D38/0.75)/(D37/0.75)</f>
        <v>0.5873307705164633</v>
      </c>
      <c r="E61" s="26">
        <f>(E38/0.5)/(E37/0.5)</f>
        <v>0.6580698835274542</v>
      </c>
      <c r="F61" s="26">
        <f>(F38/0.25)/(F37/0.25)</f>
        <v>0.47270306258322237</v>
      </c>
      <c r="G61" s="28">
        <f>(G38)/(G37)</f>
        <v>0.17915194346289753</v>
      </c>
      <c r="H61" s="29">
        <f>((H38)/0.75)/((H37)/0.75)</f>
        <v>0.1625677365568987</v>
      </c>
      <c r="I61" s="29">
        <f>((I38)/0.5)/((I37)/0.5)</f>
        <v>0.20125786163522014</v>
      </c>
      <c r="J61" s="30">
        <f>(J38/0.25)/(J37/0.25)</f>
        <v>0.2138157894736842</v>
      </c>
      <c r="K61" s="43" t="s">
        <v>54</v>
      </c>
      <c r="L61" s="30" t="e">
        <f>L38/L37</f>
        <v>#DIV/0!</v>
      </c>
    </row>
    <row r="62" spans="1:12" ht="11.25">
      <c r="A62" s="2" t="s">
        <v>60</v>
      </c>
      <c r="B62" s="2"/>
      <c r="C62" s="27">
        <f>(C36)/C28</f>
        <v>0.07468913094765431</v>
      </c>
      <c r="D62" s="27">
        <f>(D36)/D28</f>
        <v>0.03669484827982238</v>
      </c>
      <c r="E62" s="27">
        <f>(E36)/E28</f>
        <v>0.014052053892691343</v>
      </c>
      <c r="F62" s="47">
        <f>(F36)/F28</f>
        <v>0.009353895392587372</v>
      </c>
      <c r="G62" s="27">
        <f>(G36)/G28</f>
        <v>0.05300136323461118</v>
      </c>
      <c r="H62" s="32" t="s">
        <v>54</v>
      </c>
      <c r="I62" s="32" t="s">
        <v>54</v>
      </c>
      <c r="J62" s="33" t="s">
        <v>54</v>
      </c>
      <c r="K62" s="34" t="s">
        <v>54</v>
      </c>
      <c r="L62" s="47" t="e">
        <f>(L36)/L28</f>
        <v>#DIV/0!</v>
      </c>
    </row>
    <row r="63" spans="1:12" ht="11.25">
      <c r="A63" s="4" t="s">
        <v>61</v>
      </c>
      <c r="B63" s="17"/>
      <c r="G63" s="19"/>
      <c r="H63" s="17"/>
      <c r="I63" s="17"/>
      <c r="J63" s="18"/>
      <c r="K63" s="19"/>
      <c r="L63" s="18"/>
    </row>
    <row r="64" spans="1:12" ht="11.25">
      <c r="A64" s="1" t="s">
        <v>62</v>
      </c>
      <c r="B64" s="17"/>
      <c r="C64" s="8">
        <v>7</v>
      </c>
      <c r="D64" s="8">
        <v>7</v>
      </c>
      <c r="E64" s="1">
        <v>7</v>
      </c>
      <c r="F64" s="8">
        <v>6</v>
      </c>
      <c r="G64" s="9">
        <v>6</v>
      </c>
      <c r="H64" s="10">
        <v>6</v>
      </c>
      <c r="I64" s="10">
        <v>4</v>
      </c>
      <c r="J64" s="11">
        <v>5</v>
      </c>
      <c r="K64" s="9">
        <v>3</v>
      </c>
      <c r="L64" s="18"/>
    </row>
    <row r="65" spans="1:12" ht="11.25">
      <c r="A65" s="1" t="s">
        <v>63</v>
      </c>
      <c r="B65" s="17"/>
      <c r="C65" s="8">
        <v>1</v>
      </c>
      <c r="D65" s="8">
        <v>1</v>
      </c>
      <c r="E65" s="1">
        <v>1</v>
      </c>
      <c r="F65" s="8">
        <v>1</v>
      </c>
      <c r="G65" s="9">
        <v>1</v>
      </c>
      <c r="H65" s="10">
        <v>1</v>
      </c>
      <c r="I65" s="10">
        <v>1</v>
      </c>
      <c r="J65" s="11">
        <v>1</v>
      </c>
      <c r="K65" s="9">
        <v>1</v>
      </c>
      <c r="L65" s="18"/>
    </row>
    <row r="66" spans="1:12" ht="11.25">
      <c r="A66" s="1" t="s">
        <v>64</v>
      </c>
      <c r="B66" s="17"/>
      <c r="C66" s="48">
        <f aca="true" t="shared" si="12" ref="C66:K66">C13/C64</f>
        <v>486.85714285714283</v>
      </c>
      <c r="D66" s="48">
        <f t="shared" si="12"/>
        <v>582</v>
      </c>
      <c r="E66" s="48">
        <f t="shared" si="12"/>
        <v>25.285714285714285</v>
      </c>
      <c r="F66" s="48">
        <f t="shared" si="12"/>
        <v>34.5</v>
      </c>
      <c r="G66" s="49">
        <f t="shared" si="12"/>
        <v>39.333333333333336</v>
      </c>
      <c r="H66" s="50">
        <f t="shared" si="12"/>
        <v>916.6666666666666</v>
      </c>
      <c r="I66" s="50">
        <f t="shared" si="12"/>
        <v>0</v>
      </c>
      <c r="J66" s="51">
        <f t="shared" si="12"/>
        <v>0</v>
      </c>
      <c r="K66" s="49">
        <f t="shared" si="12"/>
        <v>0</v>
      </c>
      <c r="L66" s="52"/>
    </row>
    <row r="67" spans="1:12" ht="11.25">
      <c r="A67" s="1" t="s">
        <v>65</v>
      </c>
      <c r="B67" s="17"/>
      <c r="C67" s="48">
        <f aca="true" t="shared" si="13" ref="C67:K67">C17/C64</f>
        <v>13399</v>
      </c>
      <c r="D67" s="48">
        <f t="shared" si="13"/>
        <v>12984.285714285714</v>
      </c>
      <c r="E67" s="48">
        <f t="shared" si="13"/>
        <v>10085.857142857143</v>
      </c>
      <c r="F67" s="48">
        <f t="shared" si="13"/>
        <v>9075</v>
      </c>
      <c r="G67" s="49">
        <f t="shared" si="13"/>
        <v>4143.666666666667</v>
      </c>
      <c r="H67" s="50">
        <f t="shared" si="13"/>
        <v>3724.5</v>
      </c>
      <c r="I67" s="50">
        <f t="shared" si="13"/>
        <v>1342</v>
      </c>
      <c r="J67" s="51">
        <f t="shared" si="13"/>
        <v>177.2</v>
      </c>
      <c r="K67" s="49">
        <f t="shared" si="13"/>
        <v>263.3333333333333</v>
      </c>
      <c r="L67" s="52"/>
    </row>
    <row r="68" spans="1:12" ht="11.25">
      <c r="A68" s="2" t="s">
        <v>66</v>
      </c>
      <c r="B68" s="2"/>
      <c r="C68" s="53">
        <f aca="true" t="shared" si="14" ref="C68:J68">C40/C64</f>
        <v>714.4285714285714</v>
      </c>
      <c r="D68" s="53">
        <f t="shared" si="14"/>
        <v>205</v>
      </c>
      <c r="E68" s="53">
        <f t="shared" si="14"/>
        <v>60.42857142857143</v>
      </c>
      <c r="F68" s="53">
        <f t="shared" si="14"/>
        <v>53.666666666666664</v>
      </c>
      <c r="G68" s="54">
        <f t="shared" si="14"/>
        <v>333.3333333333333</v>
      </c>
      <c r="H68" s="53">
        <f t="shared" si="14"/>
        <v>334.8333333333333</v>
      </c>
      <c r="I68" s="53">
        <f t="shared" si="14"/>
        <v>158.75</v>
      </c>
      <c r="J68" s="55">
        <f t="shared" si="14"/>
        <v>47.8</v>
      </c>
      <c r="K68" s="54">
        <v>0</v>
      </c>
      <c r="L68" s="35"/>
    </row>
    <row r="69" spans="1:12" ht="11.25">
      <c r="A69" s="4" t="s">
        <v>67</v>
      </c>
      <c r="B69" s="17"/>
      <c r="G69" s="19"/>
      <c r="H69" s="17"/>
      <c r="I69" s="17"/>
      <c r="J69" s="18"/>
      <c r="K69" s="19"/>
      <c r="L69" s="18"/>
    </row>
    <row r="70" spans="1:12" ht="11.25">
      <c r="A70" s="1" t="s">
        <v>68</v>
      </c>
      <c r="B70" s="17"/>
      <c r="C70" s="26">
        <f>(C11-G11)/G11</f>
        <v>1.6685032314643586</v>
      </c>
      <c r="D70" s="26">
        <f>(D11-H11)/H11</f>
        <v>2.677943967188361</v>
      </c>
      <c r="E70" s="26">
        <f>(E11-I11)/I11</f>
        <v>4.040990144134906</v>
      </c>
      <c r="F70" s="56">
        <f>(F11-G11)/G11*100</f>
        <v>70.54696585514651</v>
      </c>
      <c r="G70" s="57">
        <f>(G11-H11)/H11*100</f>
        <v>7.03164854000449</v>
      </c>
      <c r="H70" s="43" t="s">
        <v>30</v>
      </c>
      <c r="I70" s="43" t="s">
        <v>30</v>
      </c>
      <c r="J70" s="44" t="s">
        <v>30</v>
      </c>
      <c r="K70" s="45" t="s">
        <v>30</v>
      </c>
      <c r="L70" s="52"/>
    </row>
    <row r="71" spans="1:12" ht="11.25">
      <c r="A71" s="1" t="s">
        <v>69</v>
      </c>
      <c r="B71" s="17"/>
      <c r="C71" s="26">
        <f>(C13-G13)/G13</f>
        <v>13.440677966101696</v>
      </c>
      <c r="D71" s="26">
        <f>(D13-H13)/H13</f>
        <v>-0.25927272727272727</v>
      </c>
      <c r="E71" s="26">
        <v>0</v>
      </c>
      <c r="F71" s="56">
        <f>(F13-G13)/G13*100</f>
        <v>-12.288135593220339</v>
      </c>
      <c r="G71" s="57">
        <f>(G13-H13)/H13*100</f>
        <v>-95.7090909090909</v>
      </c>
      <c r="H71" s="43" t="s">
        <v>30</v>
      </c>
      <c r="I71" s="43" t="s">
        <v>30</v>
      </c>
      <c r="J71" s="44" t="s">
        <v>30</v>
      </c>
      <c r="K71" s="45" t="s">
        <v>30</v>
      </c>
      <c r="L71" s="52"/>
    </row>
    <row r="72" spans="2:12" ht="11.25">
      <c r="B72" s="17" t="s">
        <v>16</v>
      </c>
      <c r="C72" s="26">
        <f>(C14-G14)/G14</f>
        <v>13.322033898305085</v>
      </c>
      <c r="D72" s="26">
        <f>(D14-H14)/H14</f>
        <v>-0.25927272727272727</v>
      </c>
      <c r="E72" s="26">
        <v>0</v>
      </c>
      <c r="F72" s="56">
        <f>(F14-G14)/G14*100</f>
        <v>-12.288135593220339</v>
      </c>
      <c r="G72" s="57">
        <f>(G14-H14)/H14*100</f>
        <v>-95.7090909090909</v>
      </c>
      <c r="H72" s="43" t="s">
        <v>30</v>
      </c>
      <c r="I72" s="43" t="s">
        <v>30</v>
      </c>
      <c r="J72" s="44" t="s">
        <v>30</v>
      </c>
      <c r="K72" s="45" t="s">
        <v>30</v>
      </c>
      <c r="L72" s="52"/>
    </row>
    <row r="73" spans="2:12" ht="11.25">
      <c r="B73" s="17" t="s">
        <v>17</v>
      </c>
      <c r="C73" s="29">
        <v>0</v>
      </c>
      <c r="D73" s="26">
        <v>0</v>
      </c>
      <c r="E73" s="26">
        <v>0</v>
      </c>
      <c r="F73" s="26">
        <v>0</v>
      </c>
      <c r="G73" s="28">
        <v>0</v>
      </c>
      <c r="H73" s="43" t="s">
        <v>54</v>
      </c>
      <c r="I73" s="43" t="s">
        <v>30</v>
      </c>
      <c r="J73" s="44" t="s">
        <v>30</v>
      </c>
      <c r="K73" s="45" t="s">
        <v>30</v>
      </c>
      <c r="L73" s="52"/>
    </row>
    <row r="74" spans="1:12" ht="11.25">
      <c r="A74" s="1" t="s">
        <v>70</v>
      </c>
      <c r="B74" s="17"/>
      <c r="C74" s="26">
        <f aca="true" t="shared" si="15" ref="C74:E75">(C17-G17)/G17</f>
        <v>2.772544445338267</v>
      </c>
      <c r="D74" s="26">
        <f t="shared" si="15"/>
        <v>3.067212601244015</v>
      </c>
      <c r="E74" s="26">
        <f t="shared" si="15"/>
        <v>12.152198211624441</v>
      </c>
      <c r="F74" s="56">
        <f>(F17-G17)/G17*100</f>
        <v>119.00892928967903</v>
      </c>
      <c r="G74" s="57">
        <f>(G17-H17)/H17*100</f>
        <v>11.25430706582539</v>
      </c>
      <c r="H74" s="43" t="s">
        <v>30</v>
      </c>
      <c r="I74" s="43" t="s">
        <v>30</v>
      </c>
      <c r="J74" s="44" t="s">
        <v>30</v>
      </c>
      <c r="K74" s="45" t="s">
        <v>30</v>
      </c>
      <c r="L74" s="52"/>
    </row>
    <row r="75" spans="2:12" ht="11.25">
      <c r="B75" s="17" t="s">
        <v>16</v>
      </c>
      <c r="C75" s="26">
        <f t="shared" si="15"/>
        <v>2.583702930689625</v>
      </c>
      <c r="D75" s="26">
        <f t="shared" si="15"/>
        <v>2.999658386608755</v>
      </c>
      <c r="E75" s="26">
        <f t="shared" si="15"/>
        <v>11.968121139669258</v>
      </c>
      <c r="F75" s="56">
        <f>(F18-G18)/G18*100</f>
        <v>123.18027654578658</v>
      </c>
      <c r="G75" s="57">
        <f>(G18-H18)/H18*100</f>
        <v>12.234639597872237</v>
      </c>
      <c r="H75" s="43" t="s">
        <v>26</v>
      </c>
      <c r="I75" s="43" t="s">
        <v>30</v>
      </c>
      <c r="J75" s="44" t="s">
        <v>30</v>
      </c>
      <c r="K75" s="45" t="s">
        <v>30</v>
      </c>
      <c r="L75" s="52"/>
    </row>
    <row r="76" spans="2:12" ht="11.25">
      <c r="B76" s="17" t="s">
        <v>17</v>
      </c>
      <c r="C76" s="26">
        <f>(C22-G22)/G22</f>
        <v>5.102467811158799</v>
      </c>
      <c r="D76" s="26">
        <f>(D22-H22)/H22</f>
        <v>3.8130387931034484</v>
      </c>
      <c r="E76" s="26">
        <f>(E22-I22)/I22</f>
        <v>14.799426934097422</v>
      </c>
      <c r="F76" s="26">
        <v>0</v>
      </c>
      <c r="G76" s="28">
        <v>0</v>
      </c>
      <c r="H76" s="43" t="s">
        <v>26</v>
      </c>
      <c r="I76" s="43" t="s">
        <v>30</v>
      </c>
      <c r="J76" s="44" t="s">
        <v>30</v>
      </c>
      <c r="K76" s="45" t="s">
        <v>30</v>
      </c>
      <c r="L76" s="58"/>
    </row>
    <row r="77" spans="1:12" ht="11.25">
      <c r="A77" s="1" t="s">
        <v>71</v>
      </c>
      <c r="B77" s="17"/>
      <c r="C77" s="26">
        <f>C25/G25-1</f>
        <v>0.11182180077827963</v>
      </c>
      <c r="D77" s="26">
        <f>D25/H25-1</f>
        <v>-0.0204208746718868</v>
      </c>
      <c r="E77" s="26">
        <f>E25/I25-1</f>
        <v>0.003977653631284994</v>
      </c>
      <c r="F77" s="56">
        <f>(F25-G25)/G25*100</f>
        <v>0.6664579326385472</v>
      </c>
      <c r="G77" s="57">
        <f>(G25-H25)/H25*100</f>
        <v>-0.5338790763891978</v>
      </c>
      <c r="H77" s="43" t="s">
        <v>26</v>
      </c>
      <c r="I77" s="43" t="s">
        <v>30</v>
      </c>
      <c r="J77" s="44" t="s">
        <v>30</v>
      </c>
      <c r="K77" s="45" t="s">
        <v>30</v>
      </c>
      <c r="L77" s="52"/>
    </row>
    <row r="78" spans="1:12" ht="11.25">
      <c r="A78" s="2" t="s">
        <v>72</v>
      </c>
      <c r="B78" s="2"/>
      <c r="C78" s="27">
        <f>(C40-G40)/G40</f>
        <v>1.5005</v>
      </c>
      <c r="D78" s="27">
        <f>(D40-H40)/H40</f>
        <v>-0.2857142857142857</v>
      </c>
      <c r="E78" s="27">
        <f>(E40-I40)/I40</f>
        <v>-0.33385826771653543</v>
      </c>
      <c r="F78" s="59">
        <f>(F40-G40)/G40*100</f>
        <v>-83.89999999999999</v>
      </c>
      <c r="G78" s="60">
        <f>(G40-H40)/H40*100</f>
        <v>-0.44798407167745147</v>
      </c>
      <c r="H78" s="32" t="s">
        <v>26</v>
      </c>
      <c r="I78" s="32" t="s">
        <v>30</v>
      </c>
      <c r="J78" s="33" t="s">
        <v>30</v>
      </c>
      <c r="K78" s="34" t="s">
        <v>30</v>
      </c>
      <c r="L78" s="61"/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941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2002-03-25T15:14:31Z</cp:lastPrinted>
  <dcterms:created xsi:type="dcterms:W3CDTF">2002-03-19T15:04:02Z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