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grícola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<sst xmlns="http://schemas.openxmlformats.org/spreadsheetml/2006/main" count="80" uniqueCount="67">
  <si>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CUADRO No. 19-29   BANCO AGRICOLA COMERCIAL EL SALVADOR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</si>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</sst>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4">
    <font>
      <sz val="10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0" fontId="3" fillId="0" borderId="0" xfId="19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0" fontId="3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3.421875" style="1" customWidth="1"/>
    <col min="2" max="2" width="33.8515625" style="1" customWidth="1"/>
    <col min="3" max="3" width="10.8515625" style="1" customWidth="1"/>
    <col min="4" max="4" width="8.57421875" style="1" customWidth="1"/>
    <col min="5" max="5" width="9.00390625" style="1" customWidth="1"/>
    <col min="6" max="6" width="9.7109375" style="1" customWidth="1"/>
    <col min="7" max="7" width="11.00390625" style="1" customWidth="1"/>
    <col min="8" max="16384" width="11.421875" style="1" customWidth="1"/>
  </cols>
  <sheetData>
    <row r="1" spans="2:8" ht="11.25">
      <c r="B1" s="18"/>
      <c r="C1" s="18"/>
      <c r="D1" s="18"/>
      <c r="E1" s="18"/>
      <c r="F1" s="18"/>
      <c r="G1" s="18"/>
      <c r="H1" s="18"/>
    </row>
    <row r="2" spans="2:8" ht="11.25">
      <c r="B2" s="18"/>
      <c r="C2" s="18"/>
      <c r="D2" s="18"/>
      <c r="E2" s="18"/>
      <c r="F2" s="18" t="s">
        <v>0</v>
      </c>
      <c r="G2" s="18"/>
      <c r="H2" s="18"/>
    </row>
    <row r="3" spans="2:8" ht="11.25">
      <c r="B3" s="19"/>
      <c r="C3" s="19"/>
      <c r="D3" s="19"/>
      <c r="E3" s="19"/>
      <c r="F3" s="18" t="s">
        <v>1</v>
      </c>
      <c r="G3" s="19"/>
      <c r="H3" s="19"/>
    </row>
    <row r="4" spans="1:8" ht="11.25">
      <c r="A4" s="19"/>
      <c r="B4" s="19"/>
      <c r="C4" s="19"/>
      <c r="D4" s="19"/>
      <c r="E4" s="19"/>
      <c r="F4" s="19" t="s">
        <v>2</v>
      </c>
      <c r="G4" s="19"/>
      <c r="H4" s="19"/>
    </row>
    <row r="5" spans="1:8" ht="11.25">
      <c r="A5" s="19"/>
      <c r="B5" s="19"/>
      <c r="C5" s="19"/>
      <c r="D5" s="19"/>
      <c r="E5" s="19"/>
      <c r="F5" s="19"/>
      <c r="G5" s="19"/>
      <c r="H5" s="19"/>
    </row>
    <row r="6" spans="1:8" ht="11.25">
      <c r="A6" s="19"/>
      <c r="B6" s="19"/>
      <c r="C6" s="19"/>
      <c r="D6" s="19"/>
      <c r="E6" s="19"/>
      <c r="F6" s="19"/>
      <c r="G6" s="19"/>
      <c r="H6" s="19"/>
    </row>
    <row r="7" spans="1:8" ht="11.25">
      <c r="A7" s="4"/>
      <c r="B7" s="4"/>
      <c r="C7" s="4"/>
      <c r="D7" s="4"/>
      <c r="E7" s="4"/>
      <c r="F7" s="4"/>
      <c r="G7" s="4"/>
      <c r="H7" s="4"/>
    </row>
    <row r="8" spans="1:8" ht="11.25">
      <c r="A8" s="5"/>
      <c r="B8" s="5"/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</row>
    <row r="9" spans="1:8" ht="11.25">
      <c r="A9" s="6" t="s">
        <v>9</v>
      </c>
      <c r="B9" s="6"/>
      <c r="C9" s="7"/>
      <c r="D9" s="7"/>
      <c r="E9" s="7"/>
      <c r="F9" s="7"/>
      <c r="G9" s="7"/>
      <c r="H9" s="7"/>
    </row>
    <row r="10" spans="1:8" ht="11.25">
      <c r="A10" s="8" t="s">
        <v>10</v>
      </c>
      <c r="B10" s="8"/>
      <c r="C10" s="9">
        <v>65264</v>
      </c>
      <c r="D10" s="9">
        <v>61398</v>
      </c>
      <c r="E10" s="9">
        <v>71229</v>
      </c>
      <c r="F10" s="9">
        <v>84016</v>
      </c>
      <c r="G10" s="9">
        <v>97695</v>
      </c>
      <c r="H10" s="9">
        <v>82247</v>
      </c>
    </row>
    <row r="11" spans="1:8" ht="11.25">
      <c r="A11" s="8" t="s">
        <v>11</v>
      </c>
      <c r="B11" s="8"/>
      <c r="C11" s="9">
        <v>65005</v>
      </c>
      <c r="D11" s="9">
        <v>61130</v>
      </c>
      <c r="E11" s="9">
        <v>4452</v>
      </c>
      <c r="F11" s="9">
        <v>2733</v>
      </c>
      <c r="G11" s="9">
        <v>3579</v>
      </c>
      <c r="H11" s="9">
        <v>14738</v>
      </c>
    </row>
    <row r="12" spans="1:8" ht="11.25">
      <c r="A12" s="8" t="s">
        <v>12</v>
      </c>
      <c r="B12" s="8"/>
      <c r="C12" s="9">
        <f aca="true" t="shared" si="0" ref="C12:H12">C13+C14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23458</v>
      </c>
      <c r="H12" s="9">
        <f t="shared" si="0"/>
        <v>27358</v>
      </c>
    </row>
    <row r="13" spans="1:8" ht="11.25">
      <c r="A13" s="8"/>
      <c r="B13" s="8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1.25">
      <c r="A14" s="8"/>
      <c r="B14" s="8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23458</v>
      </c>
      <c r="H14" s="9">
        <v>27358</v>
      </c>
    </row>
    <row r="15" spans="1:8" ht="11.25">
      <c r="A15" s="8" t="s">
        <v>15</v>
      </c>
      <c r="B15" s="8"/>
      <c r="C15" s="9">
        <v>0</v>
      </c>
      <c r="D15" s="9">
        <v>4</v>
      </c>
      <c r="E15" s="9">
        <v>4</v>
      </c>
      <c r="F15" s="9">
        <v>4</v>
      </c>
      <c r="G15" s="9">
        <v>4</v>
      </c>
      <c r="H15" s="9">
        <v>425</v>
      </c>
    </row>
    <row r="16" spans="1:8" ht="11.25">
      <c r="A16" s="8" t="s">
        <v>16</v>
      </c>
      <c r="B16" s="8"/>
      <c r="C16" s="9">
        <f aca="true" t="shared" si="1" ref="C16:H16">C17+C21</f>
        <v>58035</v>
      </c>
      <c r="D16" s="9">
        <f t="shared" si="1"/>
        <v>54773</v>
      </c>
      <c r="E16" s="9">
        <f t="shared" si="1"/>
        <v>64940</v>
      </c>
      <c r="F16" s="9">
        <f t="shared" si="1"/>
        <v>76775</v>
      </c>
      <c r="G16" s="9">
        <f t="shared" si="1"/>
        <v>90882</v>
      </c>
      <c r="H16" s="9">
        <f t="shared" si="1"/>
        <v>76139</v>
      </c>
    </row>
    <row r="17" spans="1:8" ht="11.25">
      <c r="A17" s="8"/>
      <c r="B17" s="8" t="s">
        <v>13</v>
      </c>
      <c r="C17" s="9">
        <f aca="true" t="shared" si="2" ref="C17:H17">SUM(C18:C20)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</row>
    <row r="18" spans="1:8" ht="11.25">
      <c r="A18" s="8"/>
      <c r="B18" s="8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1.25">
      <c r="A19" s="8"/>
      <c r="B19" s="8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1.25">
      <c r="A20" s="8"/>
      <c r="B20" s="8" t="s">
        <v>19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1.25">
      <c r="A21" s="8"/>
      <c r="B21" s="8" t="s">
        <v>14</v>
      </c>
      <c r="C21" s="9">
        <f aca="true" t="shared" si="3" ref="C21:H21">SUM(C22:C23)</f>
        <v>58035</v>
      </c>
      <c r="D21" s="9">
        <f t="shared" si="3"/>
        <v>54773</v>
      </c>
      <c r="E21" s="9">
        <f t="shared" si="3"/>
        <v>64940</v>
      </c>
      <c r="F21" s="9">
        <f t="shared" si="3"/>
        <v>76775</v>
      </c>
      <c r="G21" s="9">
        <f t="shared" si="3"/>
        <v>90882</v>
      </c>
      <c r="H21" s="9">
        <f t="shared" si="3"/>
        <v>76139</v>
      </c>
    </row>
    <row r="22" spans="1:8" ht="11.25">
      <c r="A22" s="8"/>
      <c r="B22" s="8" t="s">
        <v>18</v>
      </c>
      <c r="C22" s="9">
        <f>34+29464</f>
        <v>29498</v>
      </c>
      <c r="D22" s="9">
        <v>30573</v>
      </c>
      <c r="E22" s="9">
        <v>50689</v>
      </c>
      <c r="F22" s="9">
        <v>60801</v>
      </c>
      <c r="G22" s="9">
        <v>71290</v>
      </c>
      <c r="H22" s="9">
        <v>53072</v>
      </c>
    </row>
    <row r="23" spans="1:8" ht="11.25">
      <c r="A23" s="8"/>
      <c r="B23" s="8" t="s">
        <v>19</v>
      </c>
      <c r="C23" s="9">
        <f>22395+6142</f>
        <v>28537</v>
      </c>
      <c r="D23" s="9">
        <v>24200</v>
      </c>
      <c r="E23" s="9">
        <v>14251</v>
      </c>
      <c r="F23" s="9">
        <v>15974</v>
      </c>
      <c r="G23" s="9">
        <v>19592</v>
      </c>
      <c r="H23" s="9">
        <v>23067</v>
      </c>
    </row>
    <row r="24" spans="1:8" ht="11.25">
      <c r="A24" s="4" t="s">
        <v>20</v>
      </c>
      <c r="B24" s="4"/>
      <c r="C24" s="10">
        <v>6575</v>
      </c>
      <c r="D24" s="10">
        <v>6275</v>
      </c>
      <c r="E24" s="10">
        <v>5966</v>
      </c>
      <c r="F24" s="10">
        <v>5633</v>
      </c>
      <c r="G24" s="10">
        <v>5136</v>
      </c>
      <c r="H24" s="10">
        <v>4887</v>
      </c>
    </row>
    <row r="25" spans="1:8" ht="11.25">
      <c r="A25" s="6" t="s">
        <v>21</v>
      </c>
      <c r="B25" s="8"/>
      <c r="C25" s="9"/>
      <c r="D25" s="9"/>
      <c r="E25" s="9"/>
      <c r="F25" s="9"/>
      <c r="G25" s="9"/>
      <c r="H25" s="9"/>
    </row>
    <row r="26" spans="1:8" ht="11.25">
      <c r="A26" s="8" t="s">
        <v>10</v>
      </c>
      <c r="B26" s="8"/>
      <c r="C26" s="9">
        <f>+(C10+G10)/2</f>
        <v>81479.5</v>
      </c>
      <c r="D26" s="9">
        <f>+(76913+D10)/2</f>
        <v>69155.5</v>
      </c>
      <c r="E26" s="9">
        <f>+(83854+E10)/2</f>
        <v>77541.5</v>
      </c>
      <c r="F26" s="9">
        <f>+(86427+F10)/2</f>
        <v>85221.5</v>
      </c>
      <c r="G26" s="9">
        <f>+(G10+H10)/2</f>
        <v>89971</v>
      </c>
      <c r="H26" s="9">
        <f>+(69568+H10)/2</f>
        <v>75907.5</v>
      </c>
    </row>
    <row r="27" spans="1:8" ht="11.25">
      <c r="A27" s="8" t="s">
        <v>22</v>
      </c>
      <c r="B27" s="8"/>
      <c r="C27" s="9">
        <f aca="true" t="shared" si="4" ref="C27:H27">C28+C29</f>
        <v>11731</v>
      </c>
      <c r="D27" s="9">
        <f t="shared" si="4"/>
        <v>19244</v>
      </c>
      <c r="E27" s="9">
        <f t="shared" si="4"/>
        <v>7998</v>
      </c>
      <c r="F27" s="9">
        <f t="shared" si="4"/>
        <v>14047.5</v>
      </c>
      <c r="G27" s="9">
        <f t="shared" si="4"/>
        <v>25622.5</v>
      </c>
      <c r="H27" s="9">
        <f t="shared" si="4"/>
        <v>45546</v>
      </c>
    </row>
    <row r="28" spans="1:8" ht="11.25">
      <c r="A28" s="8"/>
      <c r="B28" s="8" t="s">
        <v>12</v>
      </c>
      <c r="C28" s="9">
        <f>+(C12+G12)/2</f>
        <v>11729</v>
      </c>
      <c r="D28" s="9">
        <f>+(38481+D12)/2</f>
        <v>19240.5</v>
      </c>
      <c r="E28" s="9">
        <f>+(15989+E12)/2</f>
        <v>7994.5</v>
      </c>
      <c r="F28" s="9">
        <f>+(28089+F12)/2</f>
        <v>14044.5</v>
      </c>
      <c r="G28" s="9">
        <f>+(G12+H12)/2</f>
        <v>25408</v>
      </c>
      <c r="H28" s="9">
        <f>+(62853+H12)/2</f>
        <v>45105.5</v>
      </c>
    </row>
    <row r="29" spans="1:8" ht="11.25">
      <c r="A29" s="8"/>
      <c r="B29" s="8" t="s">
        <v>15</v>
      </c>
      <c r="C29" s="9">
        <f>+(C15+G15)/2</f>
        <v>2</v>
      </c>
      <c r="D29" s="9">
        <f>+(3+D15)/2</f>
        <v>3.5</v>
      </c>
      <c r="E29" s="9">
        <f>+(3+F15)/2</f>
        <v>3.5</v>
      </c>
      <c r="F29" s="9">
        <f>+(2+F15)/2</f>
        <v>3</v>
      </c>
      <c r="G29" s="9">
        <f>+(G15+H15)/2</f>
        <v>214.5</v>
      </c>
      <c r="H29" s="9">
        <f>+(456+H15)/2</f>
        <v>440.5</v>
      </c>
    </row>
    <row r="30" spans="1:8" ht="11.25">
      <c r="A30" s="4" t="s">
        <v>20</v>
      </c>
      <c r="B30" s="4"/>
      <c r="C30" s="10">
        <f>+(C24+G24)/2</f>
        <v>5855.5</v>
      </c>
      <c r="D30" s="10">
        <f>+(4683+D24)/2</f>
        <v>5479</v>
      </c>
      <c r="E30" s="10">
        <f>+(4244+E24)/2</f>
        <v>5105</v>
      </c>
      <c r="F30" s="10">
        <f>+(3764+F24)/2</f>
        <v>4698.5</v>
      </c>
      <c r="G30" s="10">
        <f>+(G24+H24)/2</f>
        <v>5011.5</v>
      </c>
      <c r="H30" s="10">
        <f>+(4596+H24)/2</f>
        <v>4741.5</v>
      </c>
    </row>
    <row r="31" spans="1:8" ht="11.25">
      <c r="A31" s="6" t="s">
        <v>23</v>
      </c>
      <c r="B31" s="8"/>
      <c r="C31" s="9"/>
      <c r="D31" s="9"/>
      <c r="E31" s="9"/>
      <c r="F31" s="9"/>
      <c r="G31" s="9"/>
      <c r="H31" s="9"/>
    </row>
    <row r="32" spans="1:8" ht="11.25">
      <c r="A32" s="8" t="s">
        <v>24</v>
      </c>
      <c r="B32" s="8"/>
      <c r="C32" s="9">
        <v>6404</v>
      </c>
      <c r="D32" s="9">
        <v>5046</v>
      </c>
      <c r="E32" s="9">
        <v>3630</v>
      </c>
      <c r="F32" s="9">
        <v>2090</v>
      </c>
      <c r="G32" s="9">
        <v>7435</v>
      </c>
      <c r="H32" s="9">
        <v>6174</v>
      </c>
    </row>
    <row r="33" spans="1:8" ht="11.25">
      <c r="A33" s="8" t="s">
        <v>25</v>
      </c>
      <c r="B33" s="8"/>
      <c r="C33" s="9">
        <v>4878</v>
      </c>
      <c r="D33" s="9">
        <v>3859</v>
      </c>
      <c r="E33" s="9">
        <v>2788</v>
      </c>
      <c r="F33" s="9">
        <v>1617</v>
      </c>
      <c r="G33" s="9">
        <v>5499</v>
      </c>
      <c r="H33" s="9">
        <v>4837</v>
      </c>
    </row>
    <row r="34" spans="1:8" ht="11.25">
      <c r="A34" s="8" t="s">
        <v>26</v>
      </c>
      <c r="B34" s="8"/>
      <c r="C34" s="9">
        <f aca="true" t="shared" si="5" ref="C34:H34">C32-C33</f>
        <v>1526</v>
      </c>
      <c r="D34" s="9">
        <f t="shared" si="5"/>
        <v>1187</v>
      </c>
      <c r="E34" s="9">
        <f t="shared" si="5"/>
        <v>842</v>
      </c>
      <c r="F34" s="9">
        <f t="shared" si="5"/>
        <v>473</v>
      </c>
      <c r="G34" s="9">
        <f t="shared" si="5"/>
        <v>1936</v>
      </c>
      <c r="H34" s="9">
        <f t="shared" si="5"/>
        <v>1337</v>
      </c>
    </row>
    <row r="35" spans="1:8" ht="11.25">
      <c r="A35" s="8" t="s">
        <v>27</v>
      </c>
      <c r="B35" s="8"/>
      <c r="C35" s="9">
        <v>56</v>
      </c>
      <c r="D35" s="9">
        <v>56</v>
      </c>
      <c r="E35" s="9">
        <v>56</v>
      </c>
      <c r="F35" s="9">
        <v>56</v>
      </c>
      <c r="G35" s="9">
        <v>49</v>
      </c>
      <c r="H35" s="9">
        <v>2</v>
      </c>
    </row>
    <row r="36" spans="1:8" ht="11.25">
      <c r="A36" s="8" t="s">
        <v>28</v>
      </c>
      <c r="B36" s="8"/>
      <c r="C36" s="9">
        <f aca="true" t="shared" si="6" ref="C36:H36">C34+C35</f>
        <v>1582</v>
      </c>
      <c r="D36" s="9">
        <f t="shared" si="6"/>
        <v>1243</v>
      </c>
      <c r="E36" s="9">
        <f t="shared" si="6"/>
        <v>898</v>
      </c>
      <c r="F36" s="9">
        <f t="shared" si="6"/>
        <v>529</v>
      </c>
      <c r="G36" s="9">
        <f t="shared" si="6"/>
        <v>1985</v>
      </c>
      <c r="H36" s="9">
        <f t="shared" si="6"/>
        <v>1339</v>
      </c>
    </row>
    <row r="37" spans="1:8" ht="11.25">
      <c r="A37" s="8" t="s">
        <v>29</v>
      </c>
      <c r="B37" s="8"/>
      <c r="C37" s="9">
        <v>143</v>
      </c>
      <c r="D37" s="9">
        <v>104</v>
      </c>
      <c r="E37" s="9">
        <v>69</v>
      </c>
      <c r="F37" s="9">
        <v>33</v>
      </c>
      <c r="G37" s="9">
        <v>147</v>
      </c>
      <c r="H37" s="9">
        <v>144</v>
      </c>
    </row>
    <row r="38" spans="1:8" ht="11.25">
      <c r="A38" s="8" t="s">
        <v>30</v>
      </c>
      <c r="B38" s="8"/>
      <c r="C38" s="9">
        <f aca="true" t="shared" si="7" ref="C38:H38">C36-C37</f>
        <v>1439</v>
      </c>
      <c r="D38" s="9">
        <f t="shared" si="7"/>
        <v>1139</v>
      </c>
      <c r="E38" s="9">
        <f t="shared" si="7"/>
        <v>829</v>
      </c>
      <c r="F38" s="9">
        <f t="shared" si="7"/>
        <v>496</v>
      </c>
      <c r="G38" s="9">
        <f t="shared" si="7"/>
        <v>1838</v>
      </c>
      <c r="H38" s="9">
        <f t="shared" si="7"/>
        <v>1195</v>
      </c>
    </row>
    <row r="39" spans="1:8" ht="11.25">
      <c r="A39" s="4" t="s">
        <v>31</v>
      </c>
      <c r="B39" s="4"/>
      <c r="C39" s="10">
        <v>1439</v>
      </c>
      <c r="D39" s="10">
        <v>1139</v>
      </c>
      <c r="E39" s="10">
        <v>829</v>
      </c>
      <c r="F39" s="10">
        <v>496</v>
      </c>
      <c r="G39" s="10">
        <v>1789</v>
      </c>
      <c r="H39" s="10">
        <v>1139</v>
      </c>
    </row>
    <row r="40" spans="1:8" ht="11.25">
      <c r="A40" s="6" t="s">
        <v>32</v>
      </c>
      <c r="B40" s="8"/>
      <c r="C40" s="8"/>
      <c r="D40" s="8"/>
      <c r="E40" s="8"/>
      <c r="F40" s="8"/>
      <c r="G40" s="8"/>
      <c r="H40" s="8"/>
    </row>
    <row r="41" spans="1:8" ht="11.25">
      <c r="A41" s="8" t="s">
        <v>33</v>
      </c>
      <c r="B41" s="8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1.25">
      <c r="A42" s="8" t="s">
        <v>34</v>
      </c>
      <c r="B42" s="8"/>
      <c r="C42" s="9">
        <v>0</v>
      </c>
      <c r="D42" s="9">
        <v>0</v>
      </c>
      <c r="E42" s="9">
        <v>0</v>
      </c>
      <c r="F42" s="9">
        <v>0</v>
      </c>
      <c r="G42" s="9">
        <v>500</v>
      </c>
      <c r="H42" s="9">
        <v>0</v>
      </c>
    </row>
    <row r="43" spans="1:8" ht="11.25">
      <c r="A43" s="8" t="s">
        <v>35</v>
      </c>
      <c r="B43" s="8"/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1.25">
      <c r="A44" s="8" t="s">
        <v>36</v>
      </c>
      <c r="B44" s="8"/>
      <c r="C44" s="11">
        <v>0</v>
      </c>
      <c r="D44" s="11">
        <v>0</v>
      </c>
      <c r="E44" s="11">
        <v>0</v>
      </c>
      <c r="F44" s="11">
        <v>0</v>
      </c>
      <c r="G44" s="11">
        <f>G42/G12</f>
        <v>0.021314690084406174</v>
      </c>
      <c r="H44" s="11">
        <f>H42/H12</f>
        <v>0</v>
      </c>
    </row>
    <row r="45" spans="1:8" ht="11.25">
      <c r="A45" s="12" t="s">
        <v>37</v>
      </c>
      <c r="B45" s="8"/>
      <c r="C45" s="11">
        <v>0</v>
      </c>
      <c r="D45" s="11">
        <v>0</v>
      </c>
      <c r="E45" s="11">
        <v>0</v>
      </c>
      <c r="F45" s="11">
        <v>0</v>
      </c>
      <c r="G45" s="11">
        <f>G42/G12</f>
        <v>0.021314690084406174</v>
      </c>
      <c r="H45" s="11">
        <f>H42/H12</f>
        <v>0</v>
      </c>
    </row>
    <row r="46" spans="1:8" ht="11.25">
      <c r="A46" s="8" t="s">
        <v>38</v>
      </c>
      <c r="B46" s="8"/>
      <c r="C46" s="11">
        <v>0</v>
      </c>
      <c r="D46" s="11">
        <v>0</v>
      </c>
      <c r="E46" s="11">
        <v>0</v>
      </c>
      <c r="F46" s="11">
        <v>0</v>
      </c>
      <c r="G46" s="11">
        <f>56/G12</f>
        <v>0.002387245289453491</v>
      </c>
      <c r="H46" s="11">
        <f>55/H12</f>
        <v>0.002010380875795014</v>
      </c>
    </row>
    <row r="47" spans="1:8" ht="11.25">
      <c r="A47" s="4" t="s">
        <v>39</v>
      </c>
      <c r="B47" s="4"/>
      <c r="C47" s="13">
        <v>0</v>
      </c>
      <c r="D47" s="13">
        <v>0</v>
      </c>
      <c r="E47" s="13">
        <v>0</v>
      </c>
      <c r="F47" s="13">
        <v>0</v>
      </c>
      <c r="G47" s="13">
        <f>56/G42</f>
        <v>0.112</v>
      </c>
      <c r="H47" s="13">
        <v>0</v>
      </c>
    </row>
    <row r="48" spans="1:8" ht="11.25">
      <c r="A48" s="6" t="s">
        <v>40</v>
      </c>
      <c r="B48" s="8"/>
      <c r="C48" s="8"/>
      <c r="D48" s="8"/>
      <c r="E48" s="8"/>
      <c r="F48" s="8"/>
      <c r="G48" s="8"/>
      <c r="H48" s="8"/>
    </row>
    <row r="49" spans="1:8" ht="11.25">
      <c r="A49" s="8" t="s">
        <v>41</v>
      </c>
      <c r="B49" s="8"/>
      <c r="C49" s="11">
        <f aca="true" t="shared" si="8" ref="C49:H49">+C30/C26</f>
        <v>0.0718647021643481</v>
      </c>
      <c r="D49" s="11">
        <f t="shared" si="8"/>
        <v>0.07922724873654301</v>
      </c>
      <c r="E49" s="11">
        <f t="shared" si="8"/>
        <v>0.06583571377907314</v>
      </c>
      <c r="F49" s="11">
        <f t="shared" si="8"/>
        <v>0.05513280099505406</v>
      </c>
      <c r="G49" s="11">
        <f t="shared" si="8"/>
        <v>0.05570128152404664</v>
      </c>
      <c r="H49" s="11">
        <f t="shared" si="8"/>
        <v>0.06246418338108883</v>
      </c>
    </row>
    <row r="50" spans="1:8" ht="11.25">
      <c r="A50" s="4" t="s">
        <v>42</v>
      </c>
      <c r="B50" s="4"/>
      <c r="C50" s="13">
        <f aca="true" t="shared" si="9" ref="C50:H50">+C30/C27</f>
        <v>0.4991475577529622</v>
      </c>
      <c r="D50" s="13">
        <f t="shared" si="9"/>
        <v>0.2847121180627728</v>
      </c>
      <c r="E50" s="13">
        <f t="shared" si="9"/>
        <v>0.6382845711427857</v>
      </c>
      <c r="F50" s="13">
        <f t="shared" si="9"/>
        <v>0.3344723260366613</v>
      </c>
      <c r="G50" s="13">
        <f t="shared" si="9"/>
        <v>0.19558981364035516</v>
      </c>
      <c r="H50" s="13">
        <f t="shared" si="9"/>
        <v>0.10410354367013569</v>
      </c>
    </row>
    <row r="51" spans="1:8" ht="11.25">
      <c r="A51" s="6" t="s">
        <v>43</v>
      </c>
      <c r="B51" s="8"/>
      <c r="C51" s="8"/>
      <c r="D51" s="8"/>
      <c r="E51" s="8"/>
      <c r="F51" s="8"/>
      <c r="G51" s="8"/>
      <c r="H51" s="8"/>
    </row>
    <row r="52" spans="1:8" ht="11.25">
      <c r="A52" s="8" t="s">
        <v>44</v>
      </c>
      <c r="B52" s="8"/>
      <c r="C52" s="11">
        <f aca="true" t="shared" si="10" ref="C52:H52">C11/C16</f>
        <v>1.1200999396915654</v>
      </c>
      <c r="D52" s="11">
        <f t="shared" si="10"/>
        <v>1.1160608328921184</v>
      </c>
      <c r="E52" s="11">
        <f t="shared" si="10"/>
        <v>0.06855558977517709</v>
      </c>
      <c r="F52" s="11">
        <f t="shared" si="10"/>
        <v>0.03559752523607945</v>
      </c>
      <c r="G52" s="11">
        <f t="shared" si="10"/>
        <v>0.03938073545916683</v>
      </c>
      <c r="H52" s="11">
        <f t="shared" si="10"/>
        <v>0.1935670287237815</v>
      </c>
    </row>
    <row r="53" spans="1:8" ht="11.25">
      <c r="A53" s="8" t="s">
        <v>45</v>
      </c>
      <c r="B53" s="8"/>
      <c r="C53" s="11">
        <f aca="true" t="shared" si="11" ref="C53:H53">C11/C10</f>
        <v>0.9960315028193185</v>
      </c>
      <c r="D53" s="11">
        <f t="shared" si="11"/>
        <v>0.9956350369718884</v>
      </c>
      <c r="E53" s="11">
        <f t="shared" si="11"/>
        <v>0.0625026323547993</v>
      </c>
      <c r="F53" s="11">
        <f t="shared" si="11"/>
        <v>0.032529518187011996</v>
      </c>
      <c r="G53" s="11">
        <f t="shared" si="11"/>
        <v>0.03663442346077077</v>
      </c>
      <c r="H53" s="11">
        <f t="shared" si="11"/>
        <v>0.17919194621080403</v>
      </c>
    </row>
    <row r="54" spans="1:8" ht="11.25">
      <c r="A54" s="4" t="s">
        <v>46</v>
      </c>
      <c r="B54" s="4"/>
      <c r="C54" s="13">
        <f aca="true" t="shared" si="12" ref="C54:H54">(C11+C15)/C16</f>
        <v>1.1200999396915654</v>
      </c>
      <c r="D54" s="13">
        <f t="shared" si="12"/>
        <v>1.1161338615741332</v>
      </c>
      <c r="E54" s="13">
        <f t="shared" si="12"/>
        <v>0.06861718509393286</v>
      </c>
      <c r="F54" s="13">
        <f t="shared" si="12"/>
        <v>0.0356496255291436</v>
      </c>
      <c r="G54" s="13">
        <f t="shared" si="12"/>
        <v>0.03942474857507537</v>
      </c>
      <c r="H54" s="13">
        <f t="shared" si="12"/>
        <v>0.19914892499244802</v>
      </c>
    </row>
    <row r="55" spans="1:8" ht="11.25">
      <c r="A55" s="6" t="s">
        <v>47</v>
      </c>
      <c r="B55" s="8"/>
      <c r="C55" s="8"/>
      <c r="D55" s="8"/>
      <c r="E55" s="8"/>
      <c r="F55" s="8"/>
      <c r="G55" s="8"/>
      <c r="H55" s="8"/>
    </row>
    <row r="56" spans="1:8" ht="11.25">
      <c r="A56" s="8" t="s">
        <v>48</v>
      </c>
      <c r="B56" s="8"/>
      <c r="C56" s="14">
        <f>C39/C27</f>
        <v>0.12266643934873413</v>
      </c>
      <c r="D56" s="14">
        <f>(D39/0.75)/D27</f>
        <v>0.07891637220259129</v>
      </c>
      <c r="E56" s="14">
        <f>(E39/0.5)/E27</f>
        <v>0.20730182545636408</v>
      </c>
      <c r="F56" s="11">
        <f>((F39)/0.25)/F27</f>
        <v>0.1412350952126713</v>
      </c>
      <c r="G56" s="11">
        <f>G39/G27</f>
        <v>0.0698214459947312</v>
      </c>
      <c r="H56" s="11">
        <f>H39/H27</f>
        <v>0.02500768453870812</v>
      </c>
    </row>
    <row r="57" spans="1:8" ht="11.25">
      <c r="A57" s="8" t="s">
        <v>49</v>
      </c>
      <c r="B57" s="8"/>
      <c r="C57" s="14">
        <f>C39/C26</f>
        <v>0.01766088402604336</v>
      </c>
      <c r="D57" s="14">
        <f>(D39/0.75)/D26</f>
        <v>0.021960171883171502</v>
      </c>
      <c r="E57" s="14">
        <f>(E39/0.5)/E26</f>
        <v>0.021382098618159307</v>
      </c>
      <c r="F57" s="11">
        <f>((F39)/0.25)/F26</f>
        <v>0.023280510199890872</v>
      </c>
      <c r="G57" s="11">
        <f>G39/G26</f>
        <v>0.01988418490402463</v>
      </c>
      <c r="H57" s="11">
        <f>H39/H26</f>
        <v>0.01500510489740803</v>
      </c>
    </row>
    <row r="58" spans="1:8" ht="11.25">
      <c r="A58" s="8" t="s">
        <v>50</v>
      </c>
      <c r="B58" s="8"/>
      <c r="C58" s="14">
        <f>+C39/C30</f>
        <v>0.24575185722824694</v>
      </c>
      <c r="D58" s="14">
        <f>(D39/0.75)/D30</f>
        <v>0.27717953397821987</v>
      </c>
      <c r="E58" s="14">
        <f>(E39/0.5)/E30</f>
        <v>0.3247796278158668</v>
      </c>
      <c r="F58" s="11">
        <f>((F39)/0.25)/F30</f>
        <v>0.42226242417792914</v>
      </c>
      <c r="G58" s="11">
        <f>G39/G30</f>
        <v>0.35697894841863714</v>
      </c>
      <c r="H58" s="11">
        <f>H39/H30</f>
        <v>0.24021933987134872</v>
      </c>
    </row>
    <row r="59" spans="1:8" ht="11.25">
      <c r="A59" s="8" t="s">
        <v>51</v>
      </c>
      <c r="B59" s="8"/>
      <c r="C59" s="14">
        <f>C32/C26</f>
        <v>0.07859645677747164</v>
      </c>
      <c r="D59" s="14">
        <f>(D32/0.75)/D26</f>
        <v>0.0972879958933129</v>
      </c>
      <c r="E59" s="14">
        <f>(E32/0.5)/E26</f>
        <v>0.09362728345466621</v>
      </c>
      <c r="F59" s="11">
        <f>((F32)/0.25)/F26</f>
        <v>0.09809731112454016</v>
      </c>
      <c r="G59" s="11">
        <f>G32/G26</f>
        <v>0.08263773882695535</v>
      </c>
      <c r="H59" s="11">
        <f>H32/H26</f>
        <v>0.08133583637980436</v>
      </c>
    </row>
    <row r="60" spans="1:8" ht="11.25">
      <c r="A60" s="8" t="s">
        <v>52</v>
      </c>
      <c r="B60" s="8"/>
      <c r="C60" s="14">
        <f>C33/C26</f>
        <v>0.059867819512883606</v>
      </c>
      <c r="D60" s="14">
        <f>(D33/0.75)/D26</f>
        <v>0.07440237339522283</v>
      </c>
      <c r="E60" s="14">
        <f>(E33/0.5)/E26</f>
        <v>0.07190988051559488</v>
      </c>
      <c r="F60" s="11">
        <f>((F33)/0.25)/F26</f>
        <v>0.07589634071214424</v>
      </c>
      <c r="G60" s="11">
        <f>G33/G26</f>
        <v>0.06111969412366207</v>
      </c>
      <c r="H60" s="11">
        <f>H33/H26</f>
        <v>0.06372229358100319</v>
      </c>
    </row>
    <row r="61" spans="1:8" ht="11.25">
      <c r="A61" s="8" t="s">
        <v>53</v>
      </c>
      <c r="B61" s="8"/>
      <c r="C61" s="14">
        <f>C34/C26</f>
        <v>0.018728637264588024</v>
      </c>
      <c r="D61" s="14">
        <f>(D34/0.75)/D26</f>
        <v>0.022885622498090053</v>
      </c>
      <c r="E61" s="14">
        <f>(E34/0.5)/E26</f>
        <v>0.021717402939071335</v>
      </c>
      <c r="F61" s="11">
        <f>((F34)/0.25)/F26</f>
        <v>0.022200970412395934</v>
      </c>
      <c r="G61" s="11">
        <f>G34/G26</f>
        <v>0.021518044703293285</v>
      </c>
      <c r="H61" s="11">
        <f>H34/H26</f>
        <v>0.017613542798801174</v>
      </c>
    </row>
    <row r="62" spans="1:8" ht="11.25">
      <c r="A62" s="8" t="s">
        <v>54</v>
      </c>
      <c r="B62" s="8"/>
      <c r="C62" s="14">
        <f>C37/C36</f>
        <v>0.09039190897597978</v>
      </c>
      <c r="D62" s="14">
        <f>(D37/0.75)/(D36/0.75)</f>
        <v>0.08366854384553499</v>
      </c>
      <c r="E62" s="14">
        <f>(E37/0.5)/(E36/0.5)</f>
        <v>0.07683741648106904</v>
      </c>
      <c r="F62" s="11">
        <f>(F37/0.25)/(F36/0.25)</f>
        <v>0.062381852551984876</v>
      </c>
      <c r="G62" s="11">
        <f>G37/G36</f>
        <v>0.07405541561712846</v>
      </c>
      <c r="H62" s="11">
        <f>H37/H36</f>
        <v>0.1075429424943988</v>
      </c>
    </row>
    <row r="63" spans="1:8" ht="11.25">
      <c r="A63" s="4" t="s">
        <v>55</v>
      </c>
      <c r="B63" s="4"/>
      <c r="C63" s="15">
        <f>C35/C26</f>
        <v>0.0006872894409023128</v>
      </c>
      <c r="D63" s="15">
        <f>(D35/0.75)/D26</f>
        <v>0.0010796923840716453</v>
      </c>
      <c r="E63" s="15">
        <f>(E35/0.5)/E26</f>
        <v>0.001444387843928735</v>
      </c>
      <c r="F63" s="13">
        <f>(F35/0.25)/F26</f>
        <v>0.002628444699987679</v>
      </c>
      <c r="G63" s="13">
        <f>G35/G26</f>
        <v>0.000544619933089551</v>
      </c>
      <c r="H63" s="13">
        <f>H35/H26</f>
        <v>2.6347857589829727E-05</v>
      </c>
    </row>
    <row r="64" spans="1:8" ht="11.25">
      <c r="A64" s="6" t="s">
        <v>56</v>
      </c>
      <c r="B64" s="8"/>
      <c r="C64" s="8"/>
      <c r="D64" s="8"/>
      <c r="E64" s="8"/>
      <c r="F64" s="8"/>
      <c r="G64" s="8"/>
      <c r="H64" s="8"/>
    </row>
    <row r="65" spans="1:8" ht="11.25">
      <c r="A65" s="8" t="s">
        <v>57</v>
      </c>
      <c r="B65" s="8"/>
      <c r="C65" s="9">
        <v>2</v>
      </c>
      <c r="D65" s="9">
        <v>2</v>
      </c>
      <c r="E65" s="9">
        <v>2</v>
      </c>
      <c r="F65" s="9">
        <v>2</v>
      </c>
      <c r="G65" s="9">
        <v>2</v>
      </c>
      <c r="H65" s="9">
        <v>2</v>
      </c>
    </row>
    <row r="66" spans="1:8" ht="11.25">
      <c r="A66" s="8" t="s">
        <v>58</v>
      </c>
      <c r="B66" s="8"/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</row>
    <row r="67" spans="1:8" ht="11.25">
      <c r="A67" s="8" t="s">
        <v>59</v>
      </c>
      <c r="B67" s="8"/>
      <c r="C67" s="9">
        <f aca="true" t="shared" si="13" ref="C67:H67">C12/C65</f>
        <v>0</v>
      </c>
      <c r="D67" s="9">
        <f t="shared" si="13"/>
        <v>0</v>
      </c>
      <c r="E67" s="9">
        <f t="shared" si="13"/>
        <v>0</v>
      </c>
      <c r="F67" s="9">
        <f t="shared" si="13"/>
        <v>0</v>
      </c>
      <c r="G67" s="9">
        <f t="shared" si="13"/>
        <v>11729</v>
      </c>
      <c r="H67" s="9">
        <f t="shared" si="13"/>
        <v>13679</v>
      </c>
    </row>
    <row r="68" spans="1:8" ht="11.25">
      <c r="A68" s="8" t="s">
        <v>60</v>
      </c>
      <c r="B68" s="8"/>
      <c r="C68" s="9">
        <f aca="true" t="shared" si="14" ref="C68:H68">+C16/C65</f>
        <v>29017.5</v>
      </c>
      <c r="D68" s="9">
        <f t="shared" si="14"/>
        <v>27386.5</v>
      </c>
      <c r="E68" s="9">
        <f t="shared" si="14"/>
        <v>32470</v>
      </c>
      <c r="F68" s="9">
        <f t="shared" si="14"/>
        <v>38387.5</v>
      </c>
      <c r="G68" s="9">
        <f t="shared" si="14"/>
        <v>45441</v>
      </c>
      <c r="H68" s="9">
        <f t="shared" si="14"/>
        <v>38069.5</v>
      </c>
    </row>
    <row r="69" spans="1:8" ht="11.25">
      <c r="A69" s="4" t="s">
        <v>61</v>
      </c>
      <c r="B69" s="4"/>
      <c r="C69" s="10">
        <f aca="true" t="shared" si="15" ref="C69:H69">+C39/C65</f>
        <v>719.5</v>
      </c>
      <c r="D69" s="10">
        <f t="shared" si="15"/>
        <v>569.5</v>
      </c>
      <c r="E69" s="10">
        <f t="shared" si="15"/>
        <v>414.5</v>
      </c>
      <c r="F69" s="10">
        <f t="shared" si="15"/>
        <v>248</v>
      </c>
      <c r="G69" s="10">
        <f t="shared" si="15"/>
        <v>894.5</v>
      </c>
      <c r="H69" s="10">
        <f t="shared" si="15"/>
        <v>569.5</v>
      </c>
    </row>
    <row r="70" spans="1:8" ht="11.25">
      <c r="A70" s="6" t="s">
        <v>62</v>
      </c>
      <c r="B70" s="8"/>
      <c r="C70" s="16"/>
      <c r="D70" s="16"/>
      <c r="E70" s="16"/>
      <c r="F70" s="16"/>
      <c r="G70" s="16"/>
      <c r="H70" s="16"/>
    </row>
    <row r="71" spans="1:8" ht="11.25">
      <c r="A71" s="8" t="s">
        <v>63</v>
      </c>
      <c r="B71" s="8"/>
      <c r="C71" s="17">
        <f>+(C10/G10)-1</f>
        <v>-0.3319617175904601</v>
      </c>
      <c r="D71" s="17">
        <f>+(D10/76913)-1</f>
        <v>-0.20172142550674144</v>
      </c>
      <c r="E71" s="17">
        <f>+(E10/83854)-1</f>
        <v>-0.15055930545948915</v>
      </c>
      <c r="F71" s="17">
        <f>+(F10/86427)-1</f>
        <v>-0.027896374975412752</v>
      </c>
      <c r="G71" s="17">
        <f>+(G10/H10)-1</f>
        <v>0.1878244799202402</v>
      </c>
      <c r="H71" s="17">
        <f>+(H10/69568)-1</f>
        <v>0.18225333486660533</v>
      </c>
    </row>
    <row r="72" spans="1:8" ht="11.25">
      <c r="A72" s="8" t="s">
        <v>64</v>
      </c>
      <c r="B72" s="8"/>
      <c r="C72" s="17">
        <f aca="true" t="shared" si="16" ref="C72:H72">SUM(C73:C74)</f>
        <v>-1</v>
      </c>
      <c r="D72" s="17">
        <f t="shared" si="16"/>
        <v>-1</v>
      </c>
      <c r="E72" s="17">
        <f t="shared" si="16"/>
        <v>-1</v>
      </c>
      <c r="F72" s="17">
        <f t="shared" si="16"/>
        <v>-1</v>
      </c>
      <c r="G72" s="17">
        <f t="shared" si="16"/>
        <v>-0.14255428028364647</v>
      </c>
      <c r="H72" s="17">
        <f t="shared" si="16"/>
        <v>-0.5647304026856316</v>
      </c>
    </row>
    <row r="73" spans="1:8" ht="11.25">
      <c r="A73" s="8"/>
      <c r="B73" s="8" t="s">
        <v>13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ht="11.25">
      <c r="A74" s="8"/>
      <c r="B74" s="8" t="s">
        <v>14</v>
      </c>
      <c r="C74" s="17">
        <f>+(C14/G14)-1</f>
        <v>-1</v>
      </c>
      <c r="D74" s="17">
        <f>+(D14/38481)-1</f>
        <v>-1</v>
      </c>
      <c r="E74" s="17">
        <f>+(E14/15989)-1</f>
        <v>-1</v>
      </c>
      <c r="F74" s="17">
        <f>+(F14/28089)-1</f>
        <v>-1</v>
      </c>
      <c r="G74" s="17">
        <f>+(G14/H14)-1</f>
        <v>-0.14255428028364647</v>
      </c>
      <c r="H74" s="17">
        <f>+(H14/62853)-1</f>
        <v>-0.5647304026856316</v>
      </c>
    </row>
    <row r="75" spans="1:8" ht="11.25">
      <c r="A75" s="8" t="s">
        <v>65</v>
      </c>
      <c r="B75" s="8"/>
      <c r="C75" s="17">
        <f aca="true" t="shared" si="17" ref="C75:H75">SUM(C76:C77)</f>
        <v>-0.3614247045619594</v>
      </c>
      <c r="D75" s="17">
        <f t="shared" si="17"/>
        <v>-0.22330936884048724</v>
      </c>
      <c r="E75" s="17">
        <f t="shared" si="17"/>
        <v>-0.1672650800164136</v>
      </c>
      <c r="F75" s="17">
        <f t="shared" si="17"/>
        <v>-0.05027276438352779</v>
      </c>
      <c r="G75" s="17">
        <f t="shared" si="17"/>
        <v>0.19363269809164807</v>
      </c>
      <c r="H75" s="17">
        <f t="shared" si="17"/>
        <v>0.20621970153036973</v>
      </c>
    </row>
    <row r="76" spans="1:8" ht="11.25">
      <c r="A76" s="8"/>
      <c r="B76" s="8" t="s">
        <v>13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ht="11.25">
      <c r="A77" s="8"/>
      <c r="B77" s="8" t="s">
        <v>14</v>
      </c>
      <c r="C77" s="17">
        <f>+(C21/G21)-1</f>
        <v>-0.3614247045619594</v>
      </c>
      <c r="D77" s="17">
        <f>+(D21/70521)-1</f>
        <v>-0.22330936884048724</v>
      </c>
      <c r="E77" s="17">
        <f>+(E21/77984)-1</f>
        <v>-0.1672650800164136</v>
      </c>
      <c r="F77" s="17">
        <f>+(F21/80839)-1</f>
        <v>-0.05027276438352779</v>
      </c>
      <c r="G77" s="17">
        <f>+(G21/H21)-1</f>
        <v>0.19363269809164807</v>
      </c>
      <c r="H77" s="17">
        <f>+(H21/63122)-1</f>
        <v>0.20621970153036973</v>
      </c>
    </row>
    <row r="78" spans="1:8" ht="11.25">
      <c r="A78" s="8" t="s">
        <v>20</v>
      </c>
      <c r="B78" s="8"/>
      <c r="C78" s="17">
        <f>+(C24/G24)-1</f>
        <v>0.28017912772585674</v>
      </c>
      <c r="D78" s="17">
        <f>+(D24/4683)-1</f>
        <v>0.3399530215673714</v>
      </c>
      <c r="E78" s="17">
        <f>+(E24/4244)-1</f>
        <v>0.40574929311969843</v>
      </c>
      <c r="F78" s="17">
        <f>+(F24/3764)-1</f>
        <v>0.4965462274176409</v>
      </c>
      <c r="G78" s="17">
        <f>+(G24/H24)-1</f>
        <v>0.050951503990178004</v>
      </c>
      <c r="H78" s="17">
        <f>+(4887/4596)-1</f>
        <v>0.0633159268929504</v>
      </c>
    </row>
    <row r="79" spans="1:8" ht="11.25">
      <c r="A79" s="4" t="s">
        <v>66</v>
      </c>
      <c r="B79" s="4"/>
      <c r="C79" s="13">
        <f>+(C39/G39)-1</f>
        <v>-0.1956400223588597</v>
      </c>
      <c r="D79" s="13">
        <f>+(D39/1331)-1</f>
        <v>-0.14425244177310292</v>
      </c>
      <c r="E79" s="13">
        <f>+(E39/897)-1</f>
        <v>-0.07580824972129319</v>
      </c>
      <c r="F79" s="13">
        <f>+(F39/416)-1</f>
        <v>0.1923076923076923</v>
      </c>
      <c r="G79" s="13">
        <f>+(G39/H39)-1</f>
        <v>0.5706760316066726</v>
      </c>
      <c r="H79" s="13">
        <f>+(H39/1249)-1</f>
        <v>-0.08807045636509203</v>
      </c>
    </row>
    <row r="80" spans="1:8" ht="11.25">
      <c r="A80" s="8"/>
      <c r="B80" s="8"/>
      <c r="C80" s="8"/>
      <c r="D80" s="8"/>
      <c r="E80" s="8"/>
      <c r="F80" s="8"/>
      <c r="G80" s="8"/>
      <c r="H80" s="8"/>
    </row>
    <row r="81" spans="4:7" ht="9">
      <c r="D81" s="3"/>
      <c r="E81" s="3"/>
      <c r="F81" s="3"/>
      <c r="G81" s="2"/>
    </row>
    <row r="82" spans="4:7" ht="9">
      <c r="D82" s="2"/>
      <c r="E82" s="2"/>
      <c r="F82" s="2"/>
      <c r="G82" s="2"/>
    </row>
    <row r="83" spans="4:7" ht="9">
      <c r="D83" s="2"/>
      <c r="E83" s="2"/>
      <c r="F83" s="2"/>
      <c r="G83" s="2"/>
    </row>
    <row r="84" spans="4:7" ht="9">
      <c r="D84" s="2"/>
      <c r="E84" s="2"/>
      <c r="F84" s="2"/>
      <c r="G84" s="2"/>
    </row>
  </sheetData>
  <sheetProtection password="CD66" sheet="1" objects="1" scenarios="1"/>
  <printOptions horizont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2002-05-03T14:38:12Z</cp:lastPrinted>
  <dcterms:created xsi:type="dcterms:W3CDTF">2002-03-08T16:03:05Z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