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UBS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<sst xmlns="http://schemas.openxmlformats.org/spreadsheetml/2006/main" count="80" uniqueCount="68">
  <si>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19-1    UNION DE BANCO SUIZOS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</si>
  <si>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</si>
  <si>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</si>
  <si>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</si>
  <si>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</si>
  <si>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</si>
  <si>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</si>
  <si>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</si>
  <si>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</si>
  <si>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</si>
  <si>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</si>
  <si>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</si>
  <si>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</si>
  <si>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</si>
  <si>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</si>
  <si>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</si>
  <si>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</si>
  <si>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</si>
  <si>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</si>
  <si>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</si>
  <si>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</si>
  <si>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</si>
  <si>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</si>
  <si>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</si>
  <si>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</si>
  <si>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</si>
  <si>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</si>
  <si>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</si>
  <si>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</si>
  <si>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</si>
  <si>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</si>
  <si>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</si>
  <si>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</si>
  <si>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</si>
  <si>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</si>
  <si>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</si>
  <si>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</si>
  <si>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</si>
  <si>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</si>
  <si>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</si>
  <si>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</si>
  <si>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Total de activos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</si>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</sst>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3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43" fontId="3" fillId="0" borderId="0" xfId="15" applyFont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0" fontId="3" fillId="0" borderId="0" xfId="19" applyNumberFormat="1" applyFont="1" applyFill="1" applyAlignment="1">
      <alignment/>
    </xf>
    <xf numFmtId="10" fontId="3" fillId="0" borderId="1" xfId="19" applyNumberFormat="1" applyFont="1" applyFill="1" applyBorder="1" applyAlignment="1">
      <alignment/>
    </xf>
    <xf numFmtId="10" fontId="3" fillId="0" borderId="0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5" sqref="D5"/>
    </sheetView>
  </sheetViews>
  <sheetFormatPr defaultColWidth="11.421875" defaultRowHeight="12.75"/>
  <cols>
    <col min="1" max="1" width="3.57421875" style="1" customWidth="1"/>
    <col min="2" max="2" width="34.140625" style="1" customWidth="1"/>
    <col min="3" max="3" width="10.140625" style="1" bestFit="1" customWidth="1"/>
    <col min="4" max="6" width="9.8515625" style="1" customWidth="1"/>
    <col min="7" max="7" width="10.7109375" style="1" customWidth="1"/>
    <col min="8" max="16384" width="11.421875" style="1" customWidth="1"/>
  </cols>
  <sheetData>
    <row r="1" spans="2:8" ht="11.25">
      <c r="B1" s="16"/>
      <c r="C1" s="16"/>
      <c r="D1" s="16"/>
      <c r="E1" s="16"/>
      <c r="F1" s="16"/>
      <c r="G1" s="16"/>
      <c r="H1" s="16"/>
    </row>
    <row r="2" spans="2:8" ht="11.25">
      <c r="B2" s="16"/>
      <c r="C2" s="16"/>
      <c r="D2" s="16"/>
      <c r="E2" s="16"/>
      <c r="F2" s="16" t="s">
        <v>0</v>
      </c>
      <c r="G2" s="16"/>
      <c r="H2" s="16"/>
    </row>
    <row r="3" spans="2:8" ht="11.25">
      <c r="B3" s="17"/>
      <c r="C3" s="17"/>
      <c r="D3" s="17"/>
      <c r="E3" s="17"/>
      <c r="F3" s="16" t="s">
        <v>1</v>
      </c>
      <c r="G3" s="17"/>
      <c r="H3" s="17"/>
    </row>
    <row r="4" spans="1:8" ht="11.25">
      <c r="A4" s="17"/>
      <c r="B4" s="17"/>
      <c r="C4" s="17"/>
      <c r="D4" s="17"/>
      <c r="E4" s="17"/>
      <c r="F4" s="17" t="s">
        <v>2</v>
      </c>
      <c r="G4" s="17"/>
      <c r="H4" s="17"/>
    </row>
    <row r="5" spans="1:8" ht="11.25">
      <c r="A5" s="17"/>
      <c r="B5" s="17"/>
      <c r="C5" s="17"/>
      <c r="D5" s="17"/>
      <c r="E5" s="17"/>
      <c r="F5" s="17"/>
      <c r="G5" s="17"/>
      <c r="H5" s="17"/>
    </row>
    <row r="6" spans="1:8" ht="11.25">
      <c r="A6" s="2"/>
      <c r="B6" s="2"/>
      <c r="C6" s="2"/>
      <c r="D6" s="2"/>
      <c r="E6" s="2"/>
      <c r="F6" s="2"/>
      <c r="G6" s="2"/>
      <c r="H6" s="2"/>
    </row>
    <row r="7" spans="1:8" ht="11.25">
      <c r="A7" s="3"/>
      <c r="B7" s="3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</row>
    <row r="8" spans="1:8" ht="11.25">
      <c r="A8" s="4" t="s">
        <v>9</v>
      </c>
      <c r="B8" s="4"/>
      <c r="C8" s="5"/>
      <c r="D8" s="5"/>
      <c r="E8" s="5"/>
      <c r="F8" s="5"/>
      <c r="G8" s="5"/>
      <c r="H8" s="5"/>
    </row>
    <row r="9" spans="1:8" ht="11.25">
      <c r="A9" s="6" t="s">
        <v>10</v>
      </c>
      <c r="B9" s="6"/>
      <c r="C9" s="7">
        <v>322973</v>
      </c>
      <c r="D9" s="7">
        <v>315691</v>
      </c>
      <c r="E9" s="7">
        <v>343228</v>
      </c>
      <c r="F9" s="7">
        <v>330926</v>
      </c>
      <c r="G9" s="7">
        <v>315118</v>
      </c>
      <c r="H9" s="7">
        <v>802576</v>
      </c>
    </row>
    <row r="10" spans="1:8" ht="11.25">
      <c r="A10" s="6" t="s">
        <v>11</v>
      </c>
      <c r="B10" s="6"/>
      <c r="C10" s="7">
        <v>303332</v>
      </c>
      <c r="D10" s="7">
        <v>295274</v>
      </c>
      <c r="E10" s="7">
        <v>323682</v>
      </c>
      <c r="F10" s="7">
        <v>314265</v>
      </c>
      <c r="G10" s="7">
        <v>293589</v>
      </c>
      <c r="H10" s="7">
        <v>590889</v>
      </c>
    </row>
    <row r="11" spans="1:8" ht="11.25">
      <c r="A11" s="6" t="s">
        <v>12</v>
      </c>
      <c r="B11" s="6"/>
      <c r="C11" s="7">
        <f aca="true" t="shared" si="0" ref="C11:H11">C12+C13</f>
        <v>16055</v>
      </c>
      <c r="D11" s="7">
        <f t="shared" si="0"/>
        <v>16932</v>
      </c>
      <c r="E11" s="7">
        <f t="shared" si="0"/>
        <v>16128</v>
      </c>
      <c r="F11" s="7">
        <f t="shared" si="0"/>
        <v>13529</v>
      </c>
      <c r="G11" s="7">
        <f t="shared" si="0"/>
        <v>18618</v>
      </c>
      <c r="H11" s="7">
        <f t="shared" si="0"/>
        <v>207565</v>
      </c>
    </row>
    <row r="12" spans="1:8" ht="11.25">
      <c r="A12" s="6"/>
      <c r="B12" s="6" t="s">
        <v>13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ht="11.25">
      <c r="A13" s="6"/>
      <c r="B13" s="6" t="s">
        <v>14</v>
      </c>
      <c r="C13" s="7">
        <v>16055</v>
      </c>
      <c r="D13" s="7">
        <v>16932</v>
      </c>
      <c r="E13" s="7">
        <v>16128</v>
      </c>
      <c r="F13" s="7">
        <v>13529</v>
      </c>
      <c r="G13" s="7">
        <v>18618</v>
      </c>
      <c r="H13" s="7">
        <v>207565</v>
      </c>
    </row>
    <row r="14" spans="1:8" ht="11.25">
      <c r="A14" s="6" t="s">
        <v>15</v>
      </c>
      <c r="B14" s="6"/>
      <c r="C14" s="7">
        <v>133</v>
      </c>
      <c r="D14" s="7">
        <v>384</v>
      </c>
      <c r="E14" s="7">
        <v>375</v>
      </c>
      <c r="F14" s="7">
        <v>365</v>
      </c>
      <c r="G14" s="7">
        <v>360</v>
      </c>
      <c r="H14" s="7">
        <v>310</v>
      </c>
    </row>
    <row r="15" spans="1:8" ht="11.25">
      <c r="A15" s="6" t="s">
        <v>16</v>
      </c>
      <c r="B15" s="6"/>
      <c r="C15" s="7">
        <f aca="true" t="shared" si="1" ref="C15:H15">C16+C20</f>
        <v>307919</v>
      </c>
      <c r="D15" s="7">
        <f t="shared" si="1"/>
        <v>300600</v>
      </c>
      <c r="E15" s="7">
        <f t="shared" si="1"/>
        <v>327956</v>
      </c>
      <c r="F15" s="7">
        <f t="shared" si="1"/>
        <v>309554</v>
      </c>
      <c r="G15" s="7">
        <f t="shared" si="1"/>
        <v>295296</v>
      </c>
      <c r="H15" s="7">
        <f t="shared" si="1"/>
        <v>778825</v>
      </c>
    </row>
    <row r="16" spans="1:8" ht="11.25">
      <c r="A16" s="6"/>
      <c r="B16" s="6" t="s">
        <v>13</v>
      </c>
      <c r="C16" s="7">
        <f aca="true" t="shared" si="2" ref="C16:H16">SUM(C17:C19)</f>
        <v>0</v>
      </c>
      <c r="D16" s="7">
        <f t="shared" si="2"/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</row>
    <row r="17" spans="1:8" ht="11.25">
      <c r="A17" s="6"/>
      <c r="B17" s="6" t="s">
        <v>17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1:8" ht="11.25">
      <c r="A18" s="6"/>
      <c r="B18" s="6" t="s">
        <v>18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1:8" ht="11.25">
      <c r="A19" s="6"/>
      <c r="B19" s="6" t="s">
        <v>19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1:8" ht="11.25">
      <c r="A20" s="6"/>
      <c r="B20" s="6" t="s">
        <v>14</v>
      </c>
      <c r="C20" s="7">
        <f aca="true" t="shared" si="3" ref="C20:H20">SUM(C21:C22)</f>
        <v>307919</v>
      </c>
      <c r="D20" s="7">
        <f t="shared" si="3"/>
        <v>300600</v>
      </c>
      <c r="E20" s="7">
        <f t="shared" si="3"/>
        <v>327956</v>
      </c>
      <c r="F20" s="7">
        <f t="shared" si="3"/>
        <v>309554</v>
      </c>
      <c r="G20" s="7">
        <f t="shared" si="3"/>
        <v>295296</v>
      </c>
      <c r="H20" s="7">
        <f t="shared" si="3"/>
        <v>778825</v>
      </c>
    </row>
    <row r="21" spans="1:8" ht="11.25">
      <c r="A21" s="6"/>
      <c r="B21" s="6" t="s">
        <v>18</v>
      </c>
      <c r="C21" s="7">
        <f>113261+189383</f>
        <v>302644</v>
      </c>
      <c r="D21" s="7">
        <v>295194</v>
      </c>
      <c r="E21" s="7">
        <v>323041</v>
      </c>
      <c r="F21" s="7">
        <v>305099</v>
      </c>
      <c r="G21" s="7">
        <v>291105</v>
      </c>
      <c r="H21" s="7">
        <v>460298</v>
      </c>
    </row>
    <row r="22" spans="1:8" ht="11.25">
      <c r="A22" s="6"/>
      <c r="B22" s="6" t="s">
        <v>19</v>
      </c>
      <c r="C22" s="7">
        <f>4841+434</f>
        <v>5275</v>
      </c>
      <c r="D22" s="7">
        <v>5406</v>
      </c>
      <c r="E22" s="7">
        <v>4915</v>
      </c>
      <c r="F22" s="7">
        <v>4455</v>
      </c>
      <c r="G22" s="7">
        <v>4191</v>
      </c>
      <c r="H22" s="7">
        <v>318527</v>
      </c>
    </row>
    <row r="23" spans="1:8" ht="11.25">
      <c r="A23" s="2" t="s">
        <v>20</v>
      </c>
      <c r="B23" s="2"/>
      <c r="C23" s="8">
        <v>8187</v>
      </c>
      <c r="D23" s="8">
        <v>10418</v>
      </c>
      <c r="E23" s="8">
        <v>10145</v>
      </c>
      <c r="F23" s="8">
        <v>16326</v>
      </c>
      <c r="G23" s="8">
        <v>14839</v>
      </c>
      <c r="H23" s="8">
        <v>15202</v>
      </c>
    </row>
    <row r="24" spans="1:8" ht="11.25">
      <c r="A24" s="4" t="s">
        <v>21</v>
      </c>
      <c r="B24" s="6"/>
      <c r="C24" s="7"/>
      <c r="D24" s="7"/>
      <c r="E24" s="7"/>
      <c r="F24" s="7"/>
      <c r="G24" s="7"/>
      <c r="H24" s="7"/>
    </row>
    <row r="25" spans="1:8" ht="11.25">
      <c r="A25" s="6" t="s">
        <v>10</v>
      </c>
      <c r="B25" s="6"/>
      <c r="C25" s="7">
        <f>+(C9+G9)/2</f>
        <v>319045.5</v>
      </c>
      <c r="D25" s="7">
        <f>+(365004+D9)/2</f>
        <v>340347.5</v>
      </c>
      <c r="E25" s="7">
        <f>+(494726+E9)/2</f>
        <v>418977</v>
      </c>
      <c r="F25" s="7">
        <f>+(961664+F9)/2</f>
        <v>646295</v>
      </c>
      <c r="G25" s="7">
        <f>(G9+H9)/2</f>
        <v>558847</v>
      </c>
      <c r="H25" s="7">
        <f>(H9+1439404)/2</f>
        <v>1120990</v>
      </c>
    </row>
    <row r="26" spans="1:8" ht="11.25">
      <c r="A26" s="6" t="s">
        <v>22</v>
      </c>
      <c r="B26" s="6"/>
      <c r="C26" s="7">
        <f aca="true" t="shared" si="4" ref="C26:H26">C27+C28</f>
        <v>17583</v>
      </c>
      <c r="D26" s="7">
        <f t="shared" si="4"/>
        <v>16404.5</v>
      </c>
      <c r="E26" s="7">
        <f t="shared" si="4"/>
        <v>19880</v>
      </c>
      <c r="F26" s="7">
        <f t="shared" si="4"/>
        <v>39345.5</v>
      </c>
      <c r="G26" s="7">
        <f t="shared" si="4"/>
        <v>113426.5</v>
      </c>
      <c r="H26" s="7">
        <f t="shared" si="4"/>
        <v>203031</v>
      </c>
    </row>
    <row r="27" spans="1:8" ht="11.25">
      <c r="A27" s="6"/>
      <c r="B27" s="6" t="s">
        <v>12</v>
      </c>
      <c r="C27" s="7">
        <f>+(C11+G11)/2</f>
        <v>17336.5</v>
      </c>
      <c r="D27" s="7">
        <f>+(15162+D11)/2</f>
        <v>16047</v>
      </c>
      <c r="E27" s="7">
        <f>+(22870+E11)/2</f>
        <v>19499</v>
      </c>
      <c r="F27" s="7">
        <f>+(64467+F11)/2</f>
        <v>38998</v>
      </c>
      <c r="G27" s="7">
        <f>(G11+H11)/2</f>
        <v>113091.5</v>
      </c>
      <c r="H27" s="7">
        <f>(H11+197919)/2</f>
        <v>202742</v>
      </c>
    </row>
    <row r="28" spans="1:8" ht="11.25">
      <c r="A28" s="6"/>
      <c r="B28" s="6" t="s">
        <v>15</v>
      </c>
      <c r="C28" s="7">
        <f>+(C14+G14)/2</f>
        <v>246.5</v>
      </c>
      <c r="D28" s="7">
        <f>+(331+D14)/2</f>
        <v>357.5</v>
      </c>
      <c r="E28" s="7">
        <f>+(387+E14)/2</f>
        <v>381</v>
      </c>
      <c r="F28" s="7">
        <f>+(330+F14)/2</f>
        <v>347.5</v>
      </c>
      <c r="G28" s="7">
        <f>(G14+H14)/2</f>
        <v>335</v>
      </c>
      <c r="H28" s="7">
        <f>(H14+268)/2</f>
        <v>289</v>
      </c>
    </row>
    <row r="29" spans="1:8" ht="11.25">
      <c r="A29" s="2" t="s">
        <v>20</v>
      </c>
      <c r="B29" s="2"/>
      <c r="C29" s="8">
        <f>+(C23+G23)/2</f>
        <v>11513</v>
      </c>
      <c r="D29" s="8">
        <f>+(20071+D23)/2</f>
        <v>15244.5</v>
      </c>
      <c r="E29" s="8">
        <f>+(18828+E23)/2</f>
        <v>14486.5</v>
      </c>
      <c r="F29" s="8">
        <f>+(16852+F23)/2</f>
        <v>16589</v>
      </c>
      <c r="G29" s="8">
        <f>(G23+H23)/2</f>
        <v>15020.5</v>
      </c>
      <c r="H29" s="8">
        <f>(H23+14983)/2</f>
        <v>15092.5</v>
      </c>
    </row>
    <row r="30" spans="1:8" ht="11.25">
      <c r="A30" s="4" t="s">
        <v>23</v>
      </c>
      <c r="B30" s="6"/>
      <c r="C30" s="6"/>
      <c r="D30" s="6"/>
      <c r="E30" s="6"/>
      <c r="F30" s="6"/>
      <c r="G30" s="6"/>
      <c r="H30" s="6"/>
    </row>
    <row r="31" spans="1:8" ht="11.25">
      <c r="A31" s="6" t="s">
        <v>24</v>
      </c>
      <c r="B31" s="6"/>
      <c r="C31" s="7">
        <v>19435</v>
      </c>
      <c r="D31" s="7">
        <v>14389</v>
      </c>
      <c r="E31" s="7">
        <v>9215</v>
      </c>
      <c r="F31" s="7">
        <v>4389</v>
      </c>
      <c r="G31" s="7">
        <v>30670</v>
      </c>
      <c r="H31" s="7">
        <v>54467</v>
      </c>
    </row>
    <row r="32" spans="1:8" ht="11.25">
      <c r="A32" s="6" t="s">
        <v>25</v>
      </c>
      <c r="B32" s="6"/>
      <c r="C32" s="7">
        <v>16616</v>
      </c>
      <c r="D32" s="7">
        <v>12227</v>
      </c>
      <c r="E32" s="7">
        <v>7833</v>
      </c>
      <c r="F32" s="7">
        <v>3684</v>
      </c>
      <c r="G32" s="7">
        <v>27353</v>
      </c>
      <c r="H32" s="7">
        <v>50558</v>
      </c>
    </row>
    <row r="33" spans="1:8" ht="11.25">
      <c r="A33" s="6" t="s">
        <v>26</v>
      </c>
      <c r="B33" s="6"/>
      <c r="C33" s="7">
        <f aca="true" t="shared" si="5" ref="C33:H33">C31-C32</f>
        <v>2819</v>
      </c>
      <c r="D33" s="7">
        <f t="shared" si="5"/>
        <v>2162</v>
      </c>
      <c r="E33" s="7">
        <f t="shared" si="5"/>
        <v>1382</v>
      </c>
      <c r="F33" s="7">
        <f t="shared" si="5"/>
        <v>705</v>
      </c>
      <c r="G33" s="7">
        <f t="shared" si="5"/>
        <v>3317</v>
      </c>
      <c r="H33" s="7">
        <f t="shared" si="5"/>
        <v>3909</v>
      </c>
    </row>
    <row r="34" spans="1:8" ht="11.25">
      <c r="A34" s="6" t="s">
        <v>27</v>
      </c>
      <c r="B34" s="6"/>
      <c r="C34" s="7">
        <v>7951</v>
      </c>
      <c r="D34" s="7">
        <v>6556</v>
      </c>
      <c r="E34" s="7">
        <v>5014</v>
      </c>
      <c r="F34" s="7">
        <v>2739</v>
      </c>
      <c r="G34" s="7">
        <v>10399</v>
      </c>
      <c r="H34" s="7">
        <v>11074</v>
      </c>
    </row>
    <row r="35" spans="1:8" ht="11.25">
      <c r="A35" s="6" t="s">
        <v>28</v>
      </c>
      <c r="B35" s="6"/>
      <c r="C35" s="7">
        <f aca="true" t="shared" si="6" ref="C35:H35">C33+C34</f>
        <v>10770</v>
      </c>
      <c r="D35" s="7">
        <f t="shared" si="6"/>
        <v>8718</v>
      </c>
      <c r="E35" s="7">
        <f t="shared" si="6"/>
        <v>6396</v>
      </c>
      <c r="F35" s="7">
        <f t="shared" si="6"/>
        <v>3444</v>
      </c>
      <c r="G35" s="7">
        <f t="shared" si="6"/>
        <v>13716</v>
      </c>
      <c r="H35" s="7">
        <f t="shared" si="6"/>
        <v>14983</v>
      </c>
    </row>
    <row r="36" spans="1:8" ht="11.25">
      <c r="A36" s="6" t="s">
        <v>29</v>
      </c>
      <c r="B36" s="6"/>
      <c r="C36" s="7">
        <v>10325</v>
      </c>
      <c r="D36" s="7">
        <v>6140</v>
      </c>
      <c r="E36" s="7">
        <v>4091</v>
      </c>
      <c r="F36" s="7">
        <v>1958</v>
      </c>
      <c r="G36" s="7">
        <v>8103</v>
      </c>
      <c r="H36" s="7">
        <v>7923</v>
      </c>
    </row>
    <row r="37" spans="1:8" ht="11.25">
      <c r="A37" s="6" t="s">
        <v>30</v>
      </c>
      <c r="B37" s="6"/>
      <c r="C37" s="7">
        <f aca="true" t="shared" si="7" ref="C37:H37">C35-C36</f>
        <v>445</v>
      </c>
      <c r="D37" s="7">
        <f t="shared" si="7"/>
        <v>2578</v>
      </c>
      <c r="E37" s="7">
        <f t="shared" si="7"/>
        <v>2305</v>
      </c>
      <c r="F37" s="7">
        <f t="shared" si="7"/>
        <v>1486</v>
      </c>
      <c r="G37" s="7">
        <f t="shared" si="7"/>
        <v>5613</v>
      </c>
      <c r="H37" s="7">
        <f t="shared" si="7"/>
        <v>7060</v>
      </c>
    </row>
    <row r="38" spans="1:8" ht="11.25">
      <c r="A38" s="2" t="s">
        <v>31</v>
      </c>
      <c r="B38" s="2"/>
      <c r="C38" s="8">
        <v>345</v>
      </c>
      <c r="D38" s="8">
        <v>2578</v>
      </c>
      <c r="E38" s="8">
        <v>2305</v>
      </c>
      <c r="F38" s="8">
        <v>1486</v>
      </c>
      <c r="G38" s="8">
        <v>5613</v>
      </c>
      <c r="H38" s="8">
        <v>6219</v>
      </c>
    </row>
    <row r="39" spans="1:8" ht="11.25">
      <c r="A39" s="4" t="s">
        <v>32</v>
      </c>
      <c r="B39" s="6"/>
      <c r="C39" s="6"/>
      <c r="D39" s="6"/>
      <c r="E39" s="6"/>
      <c r="F39" s="6"/>
      <c r="G39" s="6"/>
      <c r="H39" s="6"/>
    </row>
    <row r="40" spans="1:8" ht="11.25">
      <c r="A40" s="6" t="s">
        <v>33</v>
      </c>
      <c r="B40" s="6"/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7">
        <v>0</v>
      </c>
    </row>
    <row r="41" spans="1:8" ht="11.25">
      <c r="A41" s="6" t="s">
        <v>34</v>
      </c>
      <c r="B41" s="6"/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7">
        <v>1431</v>
      </c>
    </row>
    <row r="42" spans="1:8" ht="11.25">
      <c r="A42" s="6" t="s">
        <v>35</v>
      </c>
      <c r="B42" s="6"/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</row>
    <row r="43" spans="1:8" ht="11.25">
      <c r="A43" s="6" t="s">
        <v>36</v>
      </c>
      <c r="B43" s="6"/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f>H41/H11</f>
        <v>0.00689422590513815</v>
      </c>
    </row>
    <row r="44" spans="1:8" ht="11.25">
      <c r="A44" s="11" t="s">
        <v>37</v>
      </c>
      <c r="B44" s="6"/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ht="11.25">
      <c r="A45" s="6" t="s">
        <v>38</v>
      </c>
      <c r="B45" s="6"/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f>1431/H11</f>
        <v>0.00689422590513815</v>
      </c>
    </row>
    <row r="46" spans="1:8" ht="11.25">
      <c r="A46" s="2" t="s">
        <v>39</v>
      </c>
      <c r="B46" s="2"/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f>1431/1431</f>
        <v>1</v>
      </c>
    </row>
    <row r="47" spans="1:8" ht="11.25">
      <c r="A47" s="4" t="s">
        <v>40</v>
      </c>
      <c r="B47" s="6"/>
      <c r="C47" s="6"/>
      <c r="D47" s="6"/>
      <c r="E47" s="6"/>
      <c r="F47" s="6"/>
      <c r="G47" s="6"/>
      <c r="H47" s="6"/>
    </row>
    <row r="48" spans="1:8" ht="11.25">
      <c r="A48" s="6" t="s">
        <v>41</v>
      </c>
      <c r="B48" s="6"/>
      <c r="C48" s="10">
        <f aca="true" t="shared" si="8" ref="C48:H48">+C29/C25</f>
        <v>0.03608576206215101</v>
      </c>
      <c r="D48" s="10">
        <f t="shared" si="8"/>
        <v>0.044790985683749694</v>
      </c>
      <c r="E48" s="10">
        <f t="shared" si="8"/>
        <v>0.03457588364039076</v>
      </c>
      <c r="F48" s="10">
        <f t="shared" si="8"/>
        <v>0.0256678451790591</v>
      </c>
      <c r="G48" s="10">
        <f t="shared" si="8"/>
        <v>0.026877660611938508</v>
      </c>
      <c r="H48" s="10">
        <f t="shared" si="8"/>
        <v>0.013463545615928777</v>
      </c>
    </row>
    <row r="49" spans="1:8" ht="11.25">
      <c r="A49" s="2" t="s">
        <v>42</v>
      </c>
      <c r="B49" s="2"/>
      <c r="C49" s="12">
        <f aca="true" t="shared" si="9" ref="C49:H49">+C29/C26</f>
        <v>0.6547801854063584</v>
      </c>
      <c r="D49" s="12">
        <f t="shared" si="9"/>
        <v>0.9292876954494194</v>
      </c>
      <c r="E49" s="12">
        <f t="shared" si="9"/>
        <v>0.7286971830985915</v>
      </c>
      <c r="F49" s="12">
        <f t="shared" si="9"/>
        <v>0.42162381975067037</v>
      </c>
      <c r="G49" s="12">
        <f t="shared" si="9"/>
        <v>0.13242496242059837</v>
      </c>
      <c r="H49" s="12">
        <f t="shared" si="9"/>
        <v>0.0743359388467771</v>
      </c>
    </row>
    <row r="50" spans="1:8" ht="11.25">
      <c r="A50" s="4" t="s">
        <v>43</v>
      </c>
      <c r="B50" s="6"/>
      <c r="C50" s="6"/>
      <c r="D50" s="6"/>
      <c r="E50" s="6"/>
      <c r="F50" s="6"/>
      <c r="G50" s="6"/>
      <c r="H50" s="6"/>
    </row>
    <row r="51" spans="1:8" ht="11.25">
      <c r="A51" s="6" t="s">
        <v>44</v>
      </c>
      <c r="B51" s="6"/>
      <c r="C51" s="10">
        <f aca="true" t="shared" si="10" ref="C51:H51">C10/C15</f>
        <v>0.9851032251988348</v>
      </c>
      <c r="D51" s="10">
        <f t="shared" si="10"/>
        <v>0.9822821024617432</v>
      </c>
      <c r="E51" s="10">
        <f t="shared" si="10"/>
        <v>0.9869677639683372</v>
      </c>
      <c r="F51" s="10">
        <f t="shared" si="10"/>
        <v>1.01521866944055</v>
      </c>
      <c r="G51" s="10">
        <f t="shared" si="10"/>
        <v>0.9942193595578673</v>
      </c>
      <c r="H51" s="10">
        <f t="shared" si="10"/>
        <v>0.7586929027701987</v>
      </c>
    </row>
    <row r="52" spans="1:8" ht="11.25">
      <c r="A52" s="6" t="s">
        <v>45</v>
      </c>
      <c r="B52" s="6"/>
      <c r="C52" s="10">
        <f aca="true" t="shared" si="11" ref="C52:H52">C10/C9</f>
        <v>0.9391868670136513</v>
      </c>
      <c r="D52" s="10">
        <f t="shared" si="11"/>
        <v>0.9353259991574039</v>
      </c>
      <c r="E52" s="10">
        <f t="shared" si="11"/>
        <v>0.9430524316197979</v>
      </c>
      <c r="F52" s="10">
        <f t="shared" si="11"/>
        <v>0.9496533968319202</v>
      </c>
      <c r="G52" s="10">
        <f t="shared" si="11"/>
        <v>0.9316795613071929</v>
      </c>
      <c r="H52" s="10">
        <f t="shared" si="11"/>
        <v>0.7362405554115747</v>
      </c>
    </row>
    <row r="53" spans="1:8" ht="11.25">
      <c r="A53" s="2" t="s">
        <v>46</v>
      </c>
      <c r="B53" s="2"/>
      <c r="C53" s="12">
        <f aca="true" t="shared" si="12" ref="C53:H53">(C10+C14)/C15</f>
        <v>0.9855351569731001</v>
      </c>
      <c r="D53" s="12">
        <f t="shared" si="12"/>
        <v>0.9835595475715236</v>
      </c>
      <c r="E53" s="12">
        <f t="shared" si="12"/>
        <v>0.9881112100403713</v>
      </c>
      <c r="F53" s="12">
        <f t="shared" si="12"/>
        <v>1.0163977852006436</v>
      </c>
      <c r="G53" s="12">
        <f t="shared" si="12"/>
        <v>0.9954384752925878</v>
      </c>
      <c r="H53" s="12">
        <f t="shared" si="12"/>
        <v>0.7590909382723975</v>
      </c>
    </row>
    <row r="54" spans="1:8" ht="11.25">
      <c r="A54" s="4" t="s">
        <v>47</v>
      </c>
      <c r="B54" s="6"/>
      <c r="C54" s="6"/>
      <c r="D54" s="6"/>
      <c r="E54" s="6"/>
      <c r="F54" s="6"/>
      <c r="G54" s="6"/>
      <c r="H54" s="6"/>
    </row>
    <row r="55" spans="1:8" ht="11.25">
      <c r="A55" s="6" t="s">
        <v>48</v>
      </c>
      <c r="B55" s="6"/>
      <c r="C55" s="13">
        <f>C38/C26</f>
        <v>0.01962122504692032</v>
      </c>
      <c r="D55" s="13">
        <f>(D38/0.75)/D26</f>
        <v>0.2095360013004562</v>
      </c>
      <c r="E55" s="13">
        <f>(E38/0.5)/E26</f>
        <v>0.23189134808853118</v>
      </c>
      <c r="F55" s="10">
        <f>((F38)/0.25)/F26</f>
        <v>0.15107191419603258</v>
      </c>
      <c r="G55" s="10">
        <f>G38/G26</f>
        <v>0.049485790357632474</v>
      </c>
      <c r="H55" s="10">
        <f>H38/H26</f>
        <v>0.030630790371913647</v>
      </c>
    </row>
    <row r="56" spans="1:8" ht="11.25">
      <c r="A56" s="6" t="s">
        <v>49</v>
      </c>
      <c r="B56" s="6"/>
      <c r="C56" s="13">
        <f>C38/C25</f>
        <v>0.0010813504656859289</v>
      </c>
      <c r="D56" s="13">
        <f>(D38/0.75)/D25</f>
        <v>0.010099481657227785</v>
      </c>
      <c r="E56" s="13">
        <f>(E38/0.5)/E25</f>
        <v>0.011002990617623401</v>
      </c>
      <c r="F56" s="10">
        <f>((F38)/0.25)/F25</f>
        <v>0.00919703850408869</v>
      </c>
      <c r="G56" s="10">
        <f>G38/G25</f>
        <v>0.010043893945927956</v>
      </c>
      <c r="H56" s="10">
        <f>H38/H25</f>
        <v>0.005547774734832604</v>
      </c>
    </row>
    <row r="57" spans="1:8" ht="11.25">
      <c r="A57" s="6" t="s">
        <v>50</v>
      </c>
      <c r="B57" s="6"/>
      <c r="C57" s="13">
        <f>+C38/C29</f>
        <v>0.02996612524971771</v>
      </c>
      <c r="D57" s="13">
        <f>(D38/0.75)/D29</f>
        <v>0.22548022784173527</v>
      </c>
      <c r="E57" s="13">
        <f>(E38/0.5)/E29</f>
        <v>0.3182273150864598</v>
      </c>
      <c r="F57" s="10">
        <f>((F38)/0.25)/F29</f>
        <v>0.35830972331062755</v>
      </c>
      <c r="G57" s="10">
        <f>G38/G29</f>
        <v>0.37368929130188744</v>
      </c>
      <c r="H57" s="10">
        <f>H38/H29</f>
        <v>0.4120589696869306</v>
      </c>
    </row>
    <row r="58" spans="1:8" ht="11.25">
      <c r="A58" s="6" t="s">
        <v>51</v>
      </c>
      <c r="B58" s="6"/>
      <c r="C58" s="13">
        <f>C31/C25</f>
        <v>0.060916076233640655</v>
      </c>
      <c r="D58" s="13">
        <f>(D31/0.75)/D25</f>
        <v>0.05636983769039976</v>
      </c>
      <c r="E58" s="13">
        <f>(E31/0.5)/E25</f>
        <v>0.04398809481188705</v>
      </c>
      <c r="F58" s="10">
        <f>((F31)/0.25)/F25</f>
        <v>0.02716406594511794</v>
      </c>
      <c r="G58" s="10">
        <f>G31/G25</f>
        <v>0.05488085289891509</v>
      </c>
      <c r="H58" s="10">
        <f>H31/H25</f>
        <v>0.048588301412144624</v>
      </c>
    </row>
    <row r="59" spans="1:8" ht="11.25">
      <c r="A59" s="6" t="s">
        <v>52</v>
      </c>
      <c r="B59" s="6"/>
      <c r="C59" s="13">
        <f>C32/C25</f>
        <v>0.05208034590677505</v>
      </c>
      <c r="D59" s="13">
        <f>(D32/0.75)/D25</f>
        <v>0.04790006292588212</v>
      </c>
      <c r="E59" s="13">
        <f>(E32/0.5)/E25</f>
        <v>0.03739107397303432</v>
      </c>
      <c r="F59" s="10">
        <f>((F32)/0.25)/F25</f>
        <v>0.022800733411213147</v>
      </c>
      <c r="G59" s="10">
        <f>G32/G25</f>
        <v>0.048945417976655504</v>
      </c>
      <c r="H59" s="10">
        <f>H32/H25</f>
        <v>0.04510120518470281</v>
      </c>
    </row>
    <row r="60" spans="1:8" ht="11.25">
      <c r="A60" s="6" t="s">
        <v>53</v>
      </c>
      <c r="B60" s="6"/>
      <c r="C60" s="13">
        <f>C33/C25</f>
        <v>0.008835730326865604</v>
      </c>
      <c r="D60" s="13">
        <f>(D33/0.75)/D25</f>
        <v>0.008469774764517638</v>
      </c>
      <c r="E60" s="13">
        <f>(E33/0.5)/E25</f>
        <v>0.00659702083885273</v>
      </c>
      <c r="F60" s="10">
        <f>((F33)/0.25)/F25</f>
        <v>0.0043633325339047955</v>
      </c>
      <c r="G60" s="10">
        <f>G33/G25</f>
        <v>0.005935434922259581</v>
      </c>
      <c r="H60" s="10">
        <f>H33/H25</f>
        <v>0.003487096227441815</v>
      </c>
    </row>
    <row r="61" spans="1:8" ht="11.25">
      <c r="A61" s="6" t="s">
        <v>54</v>
      </c>
      <c r="B61" s="6"/>
      <c r="C61" s="13">
        <f>C36/C35</f>
        <v>0.9586815227483751</v>
      </c>
      <c r="D61" s="13">
        <f>(D36/0.75)/(D35/0.75)</f>
        <v>0.7042899747648543</v>
      </c>
      <c r="E61" s="13">
        <f>(E36/0.5)/(E35/0.5)</f>
        <v>0.639618511569731</v>
      </c>
      <c r="F61" s="10">
        <f>(F36/0.25)/(F35/0.25)</f>
        <v>0.5685249709639953</v>
      </c>
      <c r="G61" s="10">
        <f>G36/G35</f>
        <v>0.5907699037620298</v>
      </c>
      <c r="H61" s="10">
        <f>H36/H35</f>
        <v>0.5287993058799974</v>
      </c>
    </row>
    <row r="62" spans="1:8" ht="11.25">
      <c r="A62" s="2" t="s">
        <v>55</v>
      </c>
      <c r="B62" s="2"/>
      <c r="C62" s="14">
        <f>C34/C25</f>
        <v>0.02492121029759078</v>
      </c>
      <c r="D62" s="14">
        <f>(D34/0.75)/D25</f>
        <v>0.025683553818768565</v>
      </c>
      <c r="E62" s="14">
        <f>(E34/0.5)/E25</f>
        <v>0.02393448805065672</v>
      </c>
      <c r="F62" s="12">
        <f>(F34/0.25)/F25</f>
        <v>0.01695201107853225</v>
      </c>
      <c r="G62" s="12">
        <f>G34/G25</f>
        <v>0.01860795530798233</v>
      </c>
      <c r="H62" s="12">
        <f>H34/H25</f>
        <v>0.009878767874824931</v>
      </c>
    </row>
    <row r="63" spans="1:8" ht="11.25">
      <c r="A63" s="4" t="s">
        <v>56</v>
      </c>
      <c r="B63" s="6"/>
      <c r="C63" s="6"/>
      <c r="D63" s="6"/>
      <c r="E63" s="6"/>
      <c r="F63" s="6"/>
      <c r="G63" s="6"/>
      <c r="H63" s="6"/>
    </row>
    <row r="64" spans="1:8" ht="11.25">
      <c r="A64" s="6" t="s">
        <v>57</v>
      </c>
      <c r="B64" s="6"/>
      <c r="C64" s="7">
        <f>55+8</f>
        <v>63</v>
      </c>
      <c r="D64" s="7">
        <f>55+8</f>
        <v>63</v>
      </c>
      <c r="E64" s="7">
        <f>59+6</f>
        <v>65</v>
      </c>
      <c r="F64" s="7">
        <f>6+61</f>
        <v>67</v>
      </c>
      <c r="G64" s="7">
        <v>67</v>
      </c>
      <c r="H64" s="7">
        <v>72</v>
      </c>
    </row>
    <row r="65" spans="1:8" ht="11.25">
      <c r="A65" s="6" t="s">
        <v>58</v>
      </c>
      <c r="B65" s="6"/>
      <c r="C65" s="7">
        <v>1</v>
      </c>
      <c r="D65" s="7">
        <v>1</v>
      </c>
      <c r="E65" s="7">
        <v>1</v>
      </c>
      <c r="F65" s="7">
        <v>1</v>
      </c>
      <c r="G65" s="7">
        <v>1</v>
      </c>
      <c r="H65" s="7">
        <v>1</v>
      </c>
    </row>
    <row r="66" spans="1:8" ht="11.25">
      <c r="A66" s="6" t="s">
        <v>59</v>
      </c>
      <c r="B66" s="6"/>
      <c r="C66" s="7">
        <f aca="true" t="shared" si="13" ref="C66:H66">C11/C64</f>
        <v>254.84126984126985</v>
      </c>
      <c r="D66" s="7">
        <f t="shared" si="13"/>
        <v>268.76190476190476</v>
      </c>
      <c r="E66" s="7">
        <f t="shared" si="13"/>
        <v>248.12307692307692</v>
      </c>
      <c r="F66" s="7">
        <f t="shared" si="13"/>
        <v>201.92537313432837</v>
      </c>
      <c r="G66" s="7">
        <f t="shared" si="13"/>
        <v>277.8805970149254</v>
      </c>
      <c r="H66" s="7">
        <f t="shared" si="13"/>
        <v>2882.847222222222</v>
      </c>
    </row>
    <row r="67" spans="1:8" ht="11.25">
      <c r="A67" s="6" t="s">
        <v>60</v>
      </c>
      <c r="B67" s="6"/>
      <c r="C67" s="7">
        <f aca="true" t="shared" si="14" ref="C67:H67">+C15/C64</f>
        <v>4887.603174603175</v>
      </c>
      <c r="D67" s="7">
        <f t="shared" si="14"/>
        <v>4771.428571428572</v>
      </c>
      <c r="E67" s="7">
        <f t="shared" si="14"/>
        <v>5045.476923076923</v>
      </c>
      <c r="F67" s="7">
        <f t="shared" si="14"/>
        <v>4620.20895522388</v>
      </c>
      <c r="G67" s="7">
        <f t="shared" si="14"/>
        <v>4407.4029850746265</v>
      </c>
      <c r="H67" s="7">
        <f t="shared" si="14"/>
        <v>10817.013888888889</v>
      </c>
    </row>
    <row r="68" spans="1:8" ht="11.25">
      <c r="A68" s="2" t="s">
        <v>61</v>
      </c>
      <c r="B68" s="2"/>
      <c r="C68" s="8">
        <f aca="true" t="shared" si="15" ref="C68:H68">+C38/C64</f>
        <v>5.476190476190476</v>
      </c>
      <c r="D68" s="8">
        <f t="shared" si="15"/>
        <v>40.92063492063492</v>
      </c>
      <c r="E68" s="8">
        <f t="shared" si="15"/>
        <v>35.46153846153846</v>
      </c>
      <c r="F68" s="8">
        <f t="shared" si="15"/>
        <v>22.17910447761194</v>
      </c>
      <c r="G68" s="8">
        <f t="shared" si="15"/>
        <v>83.77611940298507</v>
      </c>
      <c r="H68" s="8">
        <f t="shared" si="15"/>
        <v>86.375</v>
      </c>
    </row>
    <row r="69" spans="1:8" ht="11.25">
      <c r="A69" s="4" t="s">
        <v>62</v>
      </c>
      <c r="B69" s="6"/>
      <c r="C69" s="6"/>
      <c r="D69" s="7"/>
      <c r="E69" s="7"/>
      <c r="F69" s="7"/>
      <c r="G69" s="6"/>
      <c r="H69" s="6"/>
    </row>
    <row r="70" spans="1:8" ht="11.25">
      <c r="A70" s="6" t="s">
        <v>63</v>
      </c>
      <c r="B70" s="6"/>
      <c r="C70" s="10">
        <f>+(C9/G9)-1</f>
        <v>0.02492717013943979</v>
      </c>
      <c r="D70" s="10">
        <f>+(D9/365004)/-1</f>
        <v>-0.8648973709877152</v>
      </c>
      <c r="E70" s="10">
        <f>+(E9/494726)-1</f>
        <v>-0.30622607261393175</v>
      </c>
      <c r="F70" s="10">
        <f>+(F9/961664)-1</f>
        <v>-0.6558818880606948</v>
      </c>
      <c r="G70" s="10">
        <f>+(G9/H9)-1</f>
        <v>-0.6073667789717111</v>
      </c>
      <c r="H70" s="10">
        <f>+(H9/1439404)-1</f>
        <v>-0.4424247813678439</v>
      </c>
    </row>
    <row r="71" spans="1:8" ht="11.25">
      <c r="A71" s="6" t="s">
        <v>64</v>
      </c>
      <c r="B71" s="6"/>
      <c r="C71" s="10">
        <f aca="true" t="shared" si="16" ref="C71:H71">SUM(C72:C73)</f>
        <v>-0.1376624771726287</v>
      </c>
      <c r="D71" s="10">
        <f t="shared" si="16"/>
        <v>0.11673921646220808</v>
      </c>
      <c r="E71" s="10">
        <f t="shared" si="16"/>
        <v>-0.29482751082156444</v>
      </c>
      <c r="F71" s="10">
        <f t="shared" si="16"/>
        <v>-0.7901406921370624</v>
      </c>
      <c r="G71" s="10">
        <f t="shared" si="16"/>
        <v>-0.9103027967142823</v>
      </c>
      <c r="H71" s="10">
        <f t="shared" si="16"/>
        <v>0.04873710962565503</v>
      </c>
    </row>
    <row r="72" spans="1:8" ht="11.25">
      <c r="A72" s="6"/>
      <c r="B72" s="6" t="s">
        <v>13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</row>
    <row r="73" spans="1:8" ht="11.25">
      <c r="A73" s="6"/>
      <c r="B73" s="6" t="s">
        <v>14</v>
      </c>
      <c r="C73" s="10">
        <f>+(C13/G13)-1</f>
        <v>-0.1376624771726287</v>
      </c>
      <c r="D73" s="10">
        <f>+(D13/15162)-1</f>
        <v>0.11673921646220808</v>
      </c>
      <c r="E73" s="10">
        <f>+(E13/22871)-1</f>
        <v>-0.29482751082156444</v>
      </c>
      <c r="F73" s="10">
        <f>+(F13/64467)-1</f>
        <v>-0.7901406921370624</v>
      </c>
      <c r="G73" s="10">
        <f>+(G13/H13)-1</f>
        <v>-0.9103027967142823</v>
      </c>
      <c r="H73" s="10">
        <f>+(H13/197919)-1</f>
        <v>0.04873710962565503</v>
      </c>
    </row>
    <row r="74" spans="1:8" ht="11.25">
      <c r="A74" s="6" t="s">
        <v>65</v>
      </c>
      <c r="B74" s="6"/>
      <c r="C74" s="10">
        <f aca="true" t="shared" si="17" ref="C74:H74">SUM(C75:C76)</f>
        <v>0.04274693866493284</v>
      </c>
      <c r="D74" s="10">
        <f t="shared" si="17"/>
        <v>-0.11675520661934091</v>
      </c>
      <c r="E74" s="10">
        <f t="shared" si="17"/>
        <v>-0.30006039923252426</v>
      </c>
      <c r="F74" s="10">
        <f t="shared" si="17"/>
        <v>-0.6684119757913342</v>
      </c>
      <c r="G74" s="10">
        <f t="shared" si="17"/>
        <v>-0.6208442204603088</v>
      </c>
      <c r="H74" s="10">
        <f t="shared" si="17"/>
        <v>-0.44739846414626583</v>
      </c>
    </row>
    <row r="75" spans="1:8" ht="11.25">
      <c r="A75" s="6"/>
      <c r="B75" s="6" t="s">
        <v>13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</row>
    <row r="76" spans="1:8" ht="11.25">
      <c r="A76" s="6"/>
      <c r="B76" s="6" t="s">
        <v>14</v>
      </c>
      <c r="C76" s="10">
        <f>+(C20/G20)-1</f>
        <v>0.04274693866493284</v>
      </c>
      <c r="D76" s="10">
        <f>+(D20/340336)-1</f>
        <v>-0.11675520661934091</v>
      </c>
      <c r="E76" s="10">
        <f>+(E20/468549)-1</f>
        <v>-0.30006039923252426</v>
      </c>
      <c r="F76" s="10">
        <f>+(F20/933550)-1</f>
        <v>-0.6684119757913342</v>
      </c>
      <c r="G76" s="10">
        <f>+(G20/H20)-1</f>
        <v>-0.6208442204603088</v>
      </c>
      <c r="H76" s="10">
        <f>+(H20/1409379)-1</f>
        <v>-0.44739846414626583</v>
      </c>
    </row>
    <row r="77" spans="1:8" ht="11.25">
      <c r="A77" s="6" t="s">
        <v>66</v>
      </c>
      <c r="B77" s="6"/>
      <c r="C77" s="10">
        <f>+(C23/G23)-1</f>
        <v>-0.44827818586158097</v>
      </c>
      <c r="D77" s="15">
        <f>+(D23/20071)-1</f>
        <v>-0.4809426535797917</v>
      </c>
      <c r="E77" s="15">
        <f>+(E23/18828)-1</f>
        <v>-0.4611748459740812</v>
      </c>
      <c r="F77" s="15">
        <f>+(F23/16852)-1</f>
        <v>-0.03121291241395685</v>
      </c>
      <c r="G77" s="10">
        <f>+(G23/H23)-1</f>
        <v>-0.02387843704775683</v>
      </c>
      <c r="H77" s="15">
        <f>(H23/14983)-1</f>
        <v>0.014616565440833007</v>
      </c>
    </row>
    <row r="78" spans="1:8" ht="11.25">
      <c r="A78" s="2" t="s">
        <v>67</v>
      </c>
      <c r="B78" s="2"/>
      <c r="C78" s="12">
        <f>+(C38/G38)-1</f>
        <v>-0.9385355424906467</v>
      </c>
      <c r="D78" s="12">
        <f>+(D38/4842)-1</f>
        <v>-0.46757538207352334</v>
      </c>
      <c r="E78" s="12">
        <f>+(E38/3600)-1</f>
        <v>-0.3597222222222223</v>
      </c>
      <c r="F78" s="12">
        <f>+(F38/1651)-1</f>
        <v>-0.09993943064809208</v>
      </c>
      <c r="G78" s="12">
        <f>+(G38/H38)-1</f>
        <v>-0.09744331886155333</v>
      </c>
      <c r="H78" s="12">
        <f>+(H38/6608)-1</f>
        <v>-0.05886803874092006</v>
      </c>
    </row>
    <row r="79" spans="1:8" ht="11.25">
      <c r="A79" s="6"/>
      <c r="B79" s="6"/>
      <c r="C79" s="6"/>
      <c r="D79" s="6"/>
      <c r="E79" s="6"/>
      <c r="F79" s="6"/>
      <c r="G79" s="6"/>
      <c r="H79" s="6"/>
    </row>
    <row r="80" spans="1:8" ht="11.25">
      <c r="A80" s="6"/>
      <c r="B80" s="6"/>
      <c r="C80" s="6"/>
      <c r="D80" s="6"/>
      <c r="E80" s="6"/>
      <c r="F80" s="6"/>
      <c r="G80" s="6"/>
      <c r="H80" s="6"/>
    </row>
    <row r="81" spans="1:8" ht="11.25">
      <c r="A81" s="6"/>
      <c r="B81" s="6"/>
      <c r="C81" s="6"/>
      <c r="D81" s="6"/>
      <c r="E81" s="6"/>
      <c r="F81" s="6"/>
      <c r="G81" s="6"/>
      <c r="H81" s="6"/>
    </row>
    <row r="82" spans="1:8" ht="11.25">
      <c r="A82" s="6"/>
      <c r="B82" s="6"/>
      <c r="C82" s="6"/>
      <c r="D82" s="6"/>
      <c r="E82" s="6"/>
      <c r="F82" s="6"/>
      <c r="G82" s="6"/>
      <c r="H82" s="6"/>
    </row>
    <row r="83" spans="1:8" ht="11.25">
      <c r="A83" s="6"/>
      <c r="B83" s="6"/>
      <c r="C83" s="6"/>
      <c r="D83" s="6"/>
      <c r="E83" s="6"/>
      <c r="F83" s="6"/>
      <c r="G83" s="6"/>
      <c r="H83" s="6"/>
    </row>
    <row r="84" spans="1:8" ht="11.25">
      <c r="A84" s="6"/>
      <c r="B84" s="6"/>
      <c r="C84" s="6"/>
      <c r="D84" s="6"/>
      <c r="E84" s="6"/>
      <c r="F84" s="6"/>
      <c r="G84" s="6"/>
      <c r="H84" s="6"/>
    </row>
    <row r="85" spans="1:8" ht="11.25">
      <c r="A85" s="6"/>
      <c r="B85" s="6"/>
      <c r="C85" s="6"/>
      <c r="D85" s="6"/>
      <c r="E85" s="6"/>
      <c r="F85" s="6"/>
      <c r="G85" s="6"/>
      <c r="H85" s="6"/>
    </row>
    <row r="86" spans="1:8" ht="11.25">
      <c r="A86" s="6"/>
      <c r="B86" s="6"/>
      <c r="C86" s="6"/>
      <c r="D86" s="6"/>
      <c r="E86" s="6"/>
      <c r="F86" s="6"/>
      <c r="G86" s="6"/>
      <c r="H86" s="6"/>
    </row>
    <row r="87" spans="1:8" ht="11.25">
      <c r="A87" s="6"/>
      <c r="B87" s="6"/>
      <c r="C87" s="6"/>
      <c r="D87" s="6"/>
      <c r="E87" s="6"/>
      <c r="F87" s="6"/>
      <c r="G87" s="6"/>
      <c r="H87" s="6"/>
    </row>
    <row r="88" spans="1:8" ht="11.25">
      <c r="A88" s="6"/>
      <c r="B88" s="6"/>
      <c r="C88" s="6"/>
      <c r="D88" s="6"/>
      <c r="E88" s="6"/>
      <c r="F88" s="6"/>
      <c r="G88" s="6"/>
      <c r="H88" s="6"/>
    </row>
    <row r="89" spans="1:8" ht="11.25">
      <c r="A89" s="6"/>
      <c r="B89" s="6"/>
      <c r="C89" s="6"/>
      <c r="D89" s="6"/>
      <c r="E89" s="6"/>
      <c r="F89" s="6"/>
      <c r="G89" s="6"/>
      <c r="H89" s="6"/>
    </row>
    <row r="90" spans="1:8" ht="11.25">
      <c r="A90" s="6"/>
      <c r="B90" s="6"/>
      <c r="C90" s="6"/>
      <c r="D90" s="6"/>
      <c r="E90" s="6"/>
      <c r="F90" s="6"/>
      <c r="G90" s="6"/>
      <c r="H90" s="6"/>
    </row>
    <row r="91" spans="1:8" ht="11.25">
      <c r="A91" s="6"/>
      <c r="B91" s="6"/>
      <c r="C91" s="6"/>
      <c r="D91" s="6"/>
      <c r="E91" s="6"/>
      <c r="F91" s="6"/>
      <c r="G91" s="6"/>
      <c r="H91" s="6"/>
    </row>
    <row r="92" spans="1:8" ht="11.25">
      <c r="A92" s="6"/>
      <c r="B92" s="6"/>
      <c r="C92" s="6"/>
      <c r="D92" s="6"/>
      <c r="E92" s="6"/>
      <c r="F92" s="6"/>
      <c r="G92" s="6"/>
      <c r="H92" s="6"/>
    </row>
    <row r="93" spans="1:8" ht="11.25">
      <c r="A93" s="6"/>
      <c r="B93" s="6"/>
      <c r="C93" s="6"/>
      <c r="D93" s="6"/>
      <c r="E93" s="6"/>
      <c r="F93" s="6"/>
      <c r="G93" s="6"/>
      <c r="H93" s="6"/>
    </row>
    <row r="94" spans="1:8" ht="11.25">
      <c r="A94" s="6"/>
      <c r="B94" s="6"/>
      <c r="C94" s="6"/>
      <c r="D94" s="6"/>
      <c r="E94" s="6"/>
      <c r="F94" s="6"/>
      <c r="G94" s="6"/>
      <c r="H94" s="6"/>
    </row>
    <row r="95" spans="1:8" ht="11.25">
      <c r="A95" s="6"/>
      <c r="B95" s="6"/>
      <c r="C95" s="6"/>
      <c r="D95" s="6"/>
      <c r="E95" s="6"/>
      <c r="F95" s="6"/>
      <c r="G95" s="6"/>
      <c r="H95" s="6"/>
    </row>
    <row r="96" spans="1:8" ht="11.25">
      <c r="A96" s="6"/>
      <c r="B96" s="6"/>
      <c r="C96" s="6"/>
      <c r="D96" s="6"/>
      <c r="E96" s="6"/>
      <c r="F96" s="6"/>
      <c r="G96" s="6"/>
      <c r="H96" s="6"/>
    </row>
    <row r="97" spans="1:8" ht="11.25">
      <c r="A97" s="6"/>
      <c r="B97" s="6"/>
      <c r="C97" s="6"/>
      <c r="D97" s="6"/>
      <c r="E97" s="6"/>
      <c r="F97" s="6"/>
      <c r="G97" s="6"/>
      <c r="H97" s="6"/>
    </row>
    <row r="98" spans="1:8" ht="11.25">
      <c r="A98" s="6"/>
      <c r="B98" s="6"/>
      <c r="C98" s="6"/>
      <c r="D98" s="6"/>
      <c r="E98" s="6"/>
      <c r="F98" s="6"/>
      <c r="G98" s="6"/>
      <c r="H98" s="6"/>
    </row>
    <row r="99" spans="1:8" ht="11.25">
      <c r="A99" s="6"/>
      <c r="B99" s="6"/>
      <c r="C99" s="6"/>
      <c r="D99" s="6"/>
      <c r="E99" s="6"/>
      <c r="F99" s="6"/>
      <c r="G99" s="6"/>
      <c r="H99" s="6"/>
    </row>
    <row r="100" spans="1:8" ht="11.25">
      <c r="A100" s="6"/>
      <c r="B100" s="6"/>
      <c r="C100" s="6"/>
      <c r="D100" s="6"/>
      <c r="E100" s="6"/>
      <c r="F100" s="6"/>
      <c r="G100" s="6"/>
      <c r="H100" s="6"/>
    </row>
    <row r="101" spans="1:8" ht="11.25">
      <c r="A101" s="6"/>
      <c r="B101" s="6"/>
      <c r="C101" s="6"/>
      <c r="D101" s="6"/>
      <c r="E101" s="6"/>
      <c r="F101" s="6"/>
      <c r="G101" s="6"/>
      <c r="H101" s="6"/>
    </row>
    <row r="102" spans="1:8" ht="11.25">
      <c r="A102" s="6"/>
      <c r="B102" s="6"/>
      <c r="C102" s="6"/>
      <c r="D102" s="6"/>
      <c r="E102" s="6"/>
      <c r="F102" s="6"/>
      <c r="G102" s="6"/>
      <c r="H102" s="6"/>
    </row>
    <row r="103" spans="1:8" ht="11.25">
      <c r="A103" s="6"/>
      <c r="B103" s="6"/>
      <c r="C103" s="6"/>
      <c r="D103" s="6"/>
      <c r="E103" s="6"/>
      <c r="F103" s="6"/>
      <c r="G103" s="6"/>
      <c r="H103" s="6"/>
    </row>
    <row r="104" spans="1:8" ht="11.25">
      <c r="A104" s="6"/>
      <c r="B104" s="6"/>
      <c r="C104" s="6"/>
      <c r="D104" s="6"/>
      <c r="E104" s="6"/>
      <c r="F104" s="6"/>
      <c r="G104" s="6"/>
      <c r="H104" s="6"/>
    </row>
    <row r="105" spans="1:8" ht="11.25">
      <c r="A105" s="6"/>
      <c r="B105" s="6"/>
      <c r="C105" s="6"/>
      <c r="D105" s="6"/>
      <c r="E105" s="6"/>
      <c r="F105" s="6"/>
      <c r="G105" s="6"/>
      <c r="H105" s="6"/>
    </row>
    <row r="106" spans="1:8" ht="11.25">
      <c r="A106" s="6"/>
      <c r="B106" s="6"/>
      <c r="C106" s="6"/>
      <c r="D106" s="6"/>
      <c r="E106" s="6"/>
      <c r="F106" s="6"/>
      <c r="G106" s="6"/>
      <c r="H106" s="6"/>
    </row>
    <row r="107" spans="1:8" ht="11.25">
      <c r="A107" s="6"/>
      <c r="B107" s="6"/>
      <c r="C107" s="6"/>
      <c r="D107" s="6"/>
      <c r="E107" s="6"/>
      <c r="F107" s="6"/>
      <c r="G107" s="6"/>
      <c r="H107" s="6"/>
    </row>
    <row r="108" spans="1:8" ht="11.25">
      <c r="A108" s="6"/>
      <c r="B108" s="6"/>
      <c r="C108" s="6"/>
      <c r="D108" s="6"/>
      <c r="E108" s="6"/>
      <c r="F108" s="6"/>
      <c r="G108" s="6"/>
      <c r="H108" s="6"/>
    </row>
    <row r="109" spans="1:8" ht="11.25">
      <c r="A109" s="6"/>
      <c r="B109" s="6"/>
      <c r="C109" s="6"/>
      <c r="D109" s="6"/>
      <c r="E109" s="6"/>
      <c r="F109" s="6"/>
      <c r="G109" s="6"/>
      <c r="H109" s="6"/>
    </row>
    <row r="110" spans="1:8" ht="11.25">
      <c r="A110" s="6"/>
      <c r="B110" s="6"/>
      <c r="C110" s="6"/>
      <c r="D110" s="6"/>
      <c r="E110" s="6"/>
      <c r="F110" s="6"/>
      <c r="G110" s="6"/>
      <c r="H110" s="6"/>
    </row>
    <row r="111" spans="1:8" ht="11.25">
      <c r="A111" s="6"/>
      <c r="B111" s="6"/>
      <c r="C111" s="6"/>
      <c r="D111" s="6"/>
      <c r="E111" s="6"/>
      <c r="F111" s="6"/>
      <c r="G111" s="6"/>
      <c r="H111" s="6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2002-05-02T20:21:44Z</cp:lastPrinted>
  <dcterms:created xsi:type="dcterms:W3CDTF">2002-03-08T15:30:25Z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