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Int Union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<sst xmlns="http://schemas.openxmlformats.org/spreadsheetml/2006/main" count="80" uniqueCount="68">
  <si>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19-17   INTERNATIONAL UNION BANK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</si>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</sst>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 horizontal="center"/>
    </xf>
    <xf numFmtId="179" fontId="4" fillId="0" borderId="1" xfId="15" applyNumberFormat="1" applyFont="1" applyBorder="1" applyAlignment="1">
      <alignment horizontal="center"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11.421875" defaultRowHeight="12.75"/>
  <cols>
    <col min="1" max="1" width="3.7109375" style="1" customWidth="1"/>
    <col min="2" max="2" width="37.57421875" style="1" customWidth="1"/>
    <col min="3" max="3" width="10.57421875" style="1" customWidth="1"/>
    <col min="4" max="4" width="8.421875" style="1" customWidth="1"/>
    <col min="5" max="5" width="8.7109375" style="1" customWidth="1"/>
    <col min="6" max="6" width="9.57421875" style="1" customWidth="1"/>
    <col min="7" max="7" width="11.00390625" style="1" customWidth="1"/>
    <col min="8" max="16384" width="11.421875" style="1" customWidth="1"/>
  </cols>
  <sheetData>
    <row r="1" spans="2:8" ht="11.25">
      <c r="B1" s="21"/>
      <c r="C1" s="21"/>
      <c r="D1" s="21"/>
      <c r="E1" s="21"/>
      <c r="F1" s="21"/>
      <c r="G1" s="21"/>
      <c r="H1" s="21"/>
    </row>
    <row r="2" spans="2:8" ht="11.25">
      <c r="B2" s="21"/>
      <c r="C2" s="21"/>
      <c r="D2" s="21"/>
      <c r="E2" s="21"/>
      <c r="F2" s="21" t="s">
        <v>0</v>
      </c>
      <c r="G2" s="21"/>
      <c r="H2" s="21"/>
    </row>
    <row r="3" spans="2:8" ht="11.25">
      <c r="B3" s="22"/>
      <c r="C3" s="22"/>
      <c r="D3" s="22"/>
      <c r="E3" s="22"/>
      <c r="F3" s="21" t="s">
        <v>1</v>
      </c>
      <c r="G3" s="22"/>
      <c r="H3" s="22"/>
    </row>
    <row r="4" spans="1:8" ht="11.25">
      <c r="A4" s="22"/>
      <c r="B4" s="22"/>
      <c r="C4" s="22"/>
      <c r="D4" s="22"/>
      <c r="E4" s="22"/>
      <c r="F4" s="22" t="s">
        <v>2</v>
      </c>
      <c r="G4" s="22"/>
      <c r="H4" s="22"/>
    </row>
    <row r="5" spans="1:8" ht="11.25">
      <c r="A5" s="22"/>
      <c r="B5" s="22"/>
      <c r="C5" s="22"/>
      <c r="D5" s="22"/>
      <c r="E5" s="22"/>
      <c r="F5" s="22"/>
      <c r="G5" s="22"/>
      <c r="H5" s="22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3147</v>
      </c>
      <c r="D9" s="8">
        <v>3149</v>
      </c>
      <c r="E9" s="8">
        <v>3190</v>
      </c>
      <c r="F9" s="8">
        <v>3250</v>
      </c>
      <c r="G9" s="8">
        <v>3307</v>
      </c>
      <c r="H9" s="8">
        <v>3429</v>
      </c>
    </row>
    <row r="10" spans="1:8" ht="11.25">
      <c r="A10" s="7" t="s">
        <v>11</v>
      </c>
      <c r="B10" s="7"/>
      <c r="C10" s="8">
        <v>1168</v>
      </c>
      <c r="D10" s="8">
        <v>1172</v>
      </c>
      <c r="E10" s="8">
        <v>1164</v>
      </c>
      <c r="F10" s="8">
        <v>1176</v>
      </c>
      <c r="G10" s="8">
        <v>1190</v>
      </c>
      <c r="H10" s="8">
        <v>1331</v>
      </c>
    </row>
    <row r="11" spans="1:8" ht="11.25">
      <c r="A11" s="7" t="s">
        <v>12</v>
      </c>
      <c r="B11" s="7"/>
      <c r="C11" s="8">
        <f aca="true" t="shared" si="0" ref="C11:H11">C12+C13</f>
        <v>1100</v>
      </c>
      <c r="D11" s="8">
        <f t="shared" si="0"/>
        <v>1100</v>
      </c>
      <c r="E11" s="8">
        <f t="shared" si="0"/>
        <v>1140</v>
      </c>
      <c r="F11" s="8">
        <f t="shared" si="0"/>
        <v>1140</v>
      </c>
      <c r="G11" s="8">
        <f t="shared" si="0"/>
        <v>1140</v>
      </c>
      <c r="H11" s="8">
        <f t="shared" si="0"/>
        <v>1140</v>
      </c>
    </row>
    <row r="12" spans="1:8" ht="11.25">
      <c r="A12" s="7"/>
      <c r="B12" s="7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/>
      <c r="B13" s="7" t="s">
        <v>14</v>
      </c>
      <c r="C13" s="8">
        <v>1100</v>
      </c>
      <c r="D13" s="8">
        <v>1100</v>
      </c>
      <c r="E13" s="8">
        <v>1140</v>
      </c>
      <c r="F13" s="8">
        <v>1140</v>
      </c>
      <c r="G13" s="8">
        <v>1140</v>
      </c>
      <c r="H13" s="8">
        <v>1140</v>
      </c>
    </row>
    <row r="14" spans="1:8" ht="11.25">
      <c r="A14" s="7" t="s">
        <v>15</v>
      </c>
      <c r="B14" s="7"/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</row>
    <row r="15" spans="1:8" ht="11.25">
      <c r="A15" s="7" t="s">
        <v>16</v>
      </c>
      <c r="B15" s="7"/>
      <c r="C15" s="8">
        <f aca="true" t="shared" si="1" ref="C15:H15">C16+C20</f>
        <v>111</v>
      </c>
      <c r="D15" s="8">
        <f t="shared" si="1"/>
        <v>110</v>
      </c>
      <c r="E15" s="8">
        <f t="shared" si="1"/>
        <v>150</v>
      </c>
      <c r="F15" s="8">
        <f t="shared" si="1"/>
        <v>149</v>
      </c>
      <c r="G15" s="8">
        <f t="shared" si="1"/>
        <v>148</v>
      </c>
      <c r="H15" s="8">
        <f t="shared" si="1"/>
        <v>144</v>
      </c>
    </row>
    <row r="16" spans="1:8" ht="11.25">
      <c r="A16" s="7"/>
      <c r="B16" s="7" t="s">
        <v>13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14</v>
      </c>
      <c r="C20" s="8">
        <f aca="true" t="shared" si="3" ref="C20:H20">SUM(C21:C22)</f>
        <v>111</v>
      </c>
      <c r="D20" s="8">
        <f t="shared" si="3"/>
        <v>110</v>
      </c>
      <c r="E20" s="8">
        <f t="shared" si="3"/>
        <v>150</v>
      </c>
      <c r="F20" s="8">
        <f t="shared" si="3"/>
        <v>149</v>
      </c>
      <c r="G20" s="8">
        <f t="shared" si="3"/>
        <v>148</v>
      </c>
      <c r="H20" s="8">
        <f t="shared" si="3"/>
        <v>144</v>
      </c>
    </row>
    <row r="21" spans="1:8" ht="11.25">
      <c r="A21" s="7"/>
      <c r="B21" s="7" t="s">
        <v>18</v>
      </c>
      <c r="C21" s="8">
        <v>111</v>
      </c>
      <c r="D21" s="8">
        <v>110</v>
      </c>
      <c r="E21" s="8">
        <v>150</v>
      </c>
      <c r="F21" s="8">
        <v>149</v>
      </c>
      <c r="G21" s="8">
        <v>148</v>
      </c>
      <c r="H21" s="8">
        <v>144</v>
      </c>
    </row>
    <row r="22" spans="1:8" ht="11.25">
      <c r="A22" s="7"/>
      <c r="B22" s="7" t="s">
        <v>19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1.25">
      <c r="A23" s="3" t="s">
        <v>20</v>
      </c>
      <c r="B23" s="3"/>
      <c r="C23" s="9">
        <v>3031</v>
      </c>
      <c r="D23" s="9">
        <v>3034</v>
      </c>
      <c r="E23" s="9">
        <v>3036</v>
      </c>
      <c r="F23" s="9">
        <v>3092</v>
      </c>
      <c r="G23" s="9">
        <v>3150</v>
      </c>
      <c r="H23" s="9">
        <v>3201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3227</v>
      </c>
      <c r="D25" s="8">
        <f>+(3417+D9)/2</f>
        <v>3283</v>
      </c>
      <c r="E25" s="8">
        <f>+(3425+E9)/2</f>
        <v>3307.5</v>
      </c>
      <c r="F25" s="8">
        <f>+(3425+F9)/2</f>
        <v>3337.5</v>
      </c>
      <c r="G25" s="8">
        <f>(G9+H9)/2</f>
        <v>3368</v>
      </c>
      <c r="H25" s="8">
        <f>(H9+3443)/2</f>
        <v>3436</v>
      </c>
    </row>
    <row r="26" spans="1:8" ht="11.25">
      <c r="A26" s="7" t="s">
        <v>22</v>
      </c>
      <c r="B26" s="7"/>
      <c r="C26" s="8">
        <f aca="true" t="shared" si="4" ref="C26:H26">C27+C28</f>
        <v>1120.5</v>
      </c>
      <c r="D26" s="8">
        <f t="shared" si="4"/>
        <v>1320.5</v>
      </c>
      <c r="E26" s="8">
        <f t="shared" si="4"/>
        <v>1340.5</v>
      </c>
      <c r="F26" s="8">
        <f t="shared" si="4"/>
        <v>1340.5</v>
      </c>
      <c r="G26" s="8">
        <f t="shared" si="4"/>
        <v>1140.5</v>
      </c>
      <c r="H26" s="8">
        <f t="shared" si="4"/>
        <v>969</v>
      </c>
    </row>
    <row r="27" spans="1:8" ht="11.25">
      <c r="A27" s="7"/>
      <c r="B27" s="7" t="s">
        <v>12</v>
      </c>
      <c r="C27" s="8">
        <f>+(C11+G11)/2</f>
        <v>1120</v>
      </c>
      <c r="D27" s="8">
        <f>+(1140+D11)/2</f>
        <v>1120</v>
      </c>
      <c r="E27" s="8">
        <f>+(1140+E11)/2</f>
        <v>1140</v>
      </c>
      <c r="F27" s="8">
        <f>+(1140+F11)/2</f>
        <v>1140</v>
      </c>
      <c r="G27" s="8">
        <f>(G11+H11)/2</f>
        <v>1140</v>
      </c>
      <c r="H27" s="8">
        <f>(H11+440)/2</f>
        <v>790</v>
      </c>
    </row>
    <row r="28" spans="1:8" ht="11.25">
      <c r="A28" s="7"/>
      <c r="B28" s="7" t="s">
        <v>15</v>
      </c>
      <c r="C28" s="8">
        <f>+(C14+G14)/2</f>
        <v>0.5</v>
      </c>
      <c r="D28" s="8">
        <f>+(401+D14)/2</f>
        <v>200.5</v>
      </c>
      <c r="E28" s="8">
        <f>+(401+E14)/2</f>
        <v>200.5</v>
      </c>
      <c r="F28" s="8">
        <f>+(401+F14)/2</f>
        <v>200.5</v>
      </c>
      <c r="G28" s="8">
        <f>(G14+H14)/2</f>
        <v>0.5</v>
      </c>
      <c r="H28" s="8">
        <f>(H14+358)/2</f>
        <v>179</v>
      </c>
    </row>
    <row r="29" spans="1:8" ht="11.25">
      <c r="A29" s="3" t="s">
        <v>20</v>
      </c>
      <c r="B29" s="3"/>
      <c r="C29" s="9">
        <f>+(C23+G23)/2</f>
        <v>3090.5</v>
      </c>
      <c r="D29" s="9">
        <f>+(3175+D23)/2</f>
        <v>3104.5</v>
      </c>
      <c r="E29" s="9">
        <f>+(3194+E23)/2</f>
        <v>3115</v>
      </c>
      <c r="F29" s="9">
        <f>+(3198+F23)/2</f>
        <v>3145</v>
      </c>
      <c r="G29" s="9">
        <f>(G23+H23)/2</f>
        <v>3175.5</v>
      </c>
      <c r="H29" s="9">
        <f>(H23+3293)/2</f>
        <v>3247</v>
      </c>
    </row>
    <row r="30" spans="1:8" ht="11.25">
      <c r="A30" s="5" t="s">
        <v>23</v>
      </c>
      <c r="B30" s="7"/>
      <c r="C30" s="8"/>
      <c r="D30" s="8"/>
      <c r="E30" s="8"/>
      <c r="F30" s="8"/>
      <c r="G30" s="8"/>
      <c r="H30" s="8"/>
    </row>
    <row r="31" spans="1:8" ht="11.25">
      <c r="A31" s="7" t="s">
        <v>24</v>
      </c>
      <c r="B31" s="7"/>
      <c r="C31" s="8">
        <v>38</v>
      </c>
      <c r="D31" s="8">
        <v>29</v>
      </c>
      <c r="E31" s="8">
        <v>20</v>
      </c>
      <c r="F31" s="8">
        <v>9</v>
      </c>
      <c r="G31" s="8">
        <v>50</v>
      </c>
      <c r="H31" s="8">
        <v>99</v>
      </c>
    </row>
    <row r="32" spans="1:8" ht="11.25">
      <c r="A32" s="7" t="s">
        <v>25</v>
      </c>
      <c r="B32" s="7"/>
      <c r="C32" s="8">
        <v>3</v>
      </c>
      <c r="D32" s="8">
        <v>3</v>
      </c>
      <c r="E32" s="8">
        <v>3</v>
      </c>
      <c r="F32" s="8">
        <v>1</v>
      </c>
      <c r="G32" s="8">
        <v>9</v>
      </c>
      <c r="H32" s="8">
        <v>7</v>
      </c>
    </row>
    <row r="33" spans="1:8" ht="11.25">
      <c r="A33" s="7" t="s">
        <v>26</v>
      </c>
      <c r="B33" s="7"/>
      <c r="C33" s="8">
        <f aca="true" t="shared" si="5" ref="C33:H33">C31-C32</f>
        <v>35</v>
      </c>
      <c r="D33" s="8">
        <f t="shared" si="5"/>
        <v>26</v>
      </c>
      <c r="E33" s="8">
        <f t="shared" si="5"/>
        <v>17</v>
      </c>
      <c r="F33" s="8">
        <f t="shared" si="5"/>
        <v>8</v>
      </c>
      <c r="G33" s="8">
        <f t="shared" si="5"/>
        <v>41</v>
      </c>
      <c r="H33" s="8">
        <f t="shared" si="5"/>
        <v>92</v>
      </c>
    </row>
    <row r="34" spans="1:8" ht="11.25">
      <c r="A34" s="7" t="s">
        <v>27</v>
      </c>
      <c r="B34" s="7"/>
      <c r="C34" s="8">
        <v>17</v>
      </c>
      <c r="D34" s="8">
        <v>17</v>
      </c>
      <c r="E34" s="8">
        <v>0</v>
      </c>
      <c r="F34" s="8">
        <v>0</v>
      </c>
      <c r="G34" s="8">
        <v>0</v>
      </c>
      <c r="H34" s="8">
        <v>0</v>
      </c>
    </row>
    <row r="35" spans="1:8" ht="11.25">
      <c r="A35" s="7" t="s">
        <v>28</v>
      </c>
      <c r="B35" s="7"/>
      <c r="C35" s="8">
        <f aca="true" t="shared" si="6" ref="C35:H35">C33+C34</f>
        <v>52</v>
      </c>
      <c r="D35" s="8">
        <f t="shared" si="6"/>
        <v>43</v>
      </c>
      <c r="E35" s="8">
        <f t="shared" si="6"/>
        <v>17</v>
      </c>
      <c r="F35" s="8">
        <f t="shared" si="6"/>
        <v>8</v>
      </c>
      <c r="G35" s="8">
        <f t="shared" si="6"/>
        <v>41</v>
      </c>
      <c r="H35" s="8">
        <f t="shared" si="6"/>
        <v>92</v>
      </c>
    </row>
    <row r="36" spans="1:8" ht="11.25">
      <c r="A36" s="7" t="s">
        <v>29</v>
      </c>
      <c r="B36" s="7"/>
      <c r="C36" s="8">
        <v>170</v>
      </c>
      <c r="D36" s="8">
        <v>157</v>
      </c>
      <c r="E36" s="8">
        <v>130</v>
      </c>
      <c r="F36" s="8">
        <v>66</v>
      </c>
      <c r="G36" s="8">
        <v>66</v>
      </c>
      <c r="H36" s="8">
        <v>110</v>
      </c>
    </row>
    <row r="37" spans="1:8" ht="11.25">
      <c r="A37" s="7" t="s">
        <v>30</v>
      </c>
      <c r="B37" s="7"/>
      <c r="C37" s="8">
        <f aca="true" t="shared" si="7" ref="C37:H37">C35-C36</f>
        <v>-118</v>
      </c>
      <c r="D37" s="8">
        <f t="shared" si="7"/>
        <v>-114</v>
      </c>
      <c r="E37" s="8">
        <f t="shared" si="7"/>
        <v>-113</v>
      </c>
      <c r="F37" s="8">
        <f t="shared" si="7"/>
        <v>-58</v>
      </c>
      <c r="G37" s="8">
        <f t="shared" si="7"/>
        <v>-25</v>
      </c>
      <c r="H37" s="8">
        <f t="shared" si="7"/>
        <v>-18</v>
      </c>
    </row>
    <row r="38" spans="1:8" ht="11.25">
      <c r="A38" s="3" t="s">
        <v>31</v>
      </c>
      <c r="B38" s="3"/>
      <c r="C38" s="9">
        <v>-118</v>
      </c>
      <c r="D38" s="9">
        <v>-114</v>
      </c>
      <c r="E38" s="9">
        <v>-113</v>
      </c>
      <c r="F38" s="9">
        <v>-58</v>
      </c>
      <c r="G38" s="9">
        <v>-25</v>
      </c>
      <c r="H38" s="9">
        <v>42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35</v>
      </c>
      <c r="B42" s="7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1.25">
      <c r="A43" s="7" t="s">
        <v>36</v>
      </c>
      <c r="B43" s="7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11.25">
      <c r="A44" s="11" t="s">
        <v>37</v>
      </c>
      <c r="B44" s="7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1.25">
      <c r="A45" s="7" t="s">
        <v>38</v>
      </c>
      <c r="B45" s="7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ht="11.25">
      <c r="A46" s="3" t="s">
        <v>39</v>
      </c>
      <c r="B46" s="3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8" ref="C48:H48">+C29/C25</f>
        <v>0.9577006507592191</v>
      </c>
      <c r="D48" s="10">
        <f t="shared" si="8"/>
        <v>0.9456289978678039</v>
      </c>
      <c r="E48" s="10">
        <f t="shared" si="8"/>
        <v>0.9417989417989417</v>
      </c>
      <c r="F48" s="10">
        <f t="shared" si="8"/>
        <v>0.9423220973782771</v>
      </c>
      <c r="G48" s="10">
        <f t="shared" si="8"/>
        <v>0.9428444180522565</v>
      </c>
      <c r="H48" s="10">
        <f t="shared" si="8"/>
        <v>0.9449941792782305</v>
      </c>
    </row>
    <row r="49" spans="1:8" ht="11.25">
      <c r="A49" s="3" t="s">
        <v>42</v>
      </c>
      <c r="B49" s="3"/>
      <c r="C49" s="12">
        <f aca="true" t="shared" si="9" ref="C49:H49">+C29/C26</f>
        <v>2.758143685854529</v>
      </c>
      <c r="D49" s="12">
        <f t="shared" si="9"/>
        <v>2.351003407800076</v>
      </c>
      <c r="E49" s="12">
        <f t="shared" si="9"/>
        <v>2.3237597911227152</v>
      </c>
      <c r="F49" s="12">
        <f t="shared" si="9"/>
        <v>2.3461395001864975</v>
      </c>
      <c r="G49" s="12">
        <f t="shared" si="9"/>
        <v>2.7843051293292413</v>
      </c>
      <c r="H49" s="12">
        <f t="shared" si="9"/>
        <v>3.3508771929824563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0">
        <f aca="true" t="shared" si="10" ref="C51:H51">C10/C15</f>
        <v>10.522522522522523</v>
      </c>
      <c r="D51" s="10">
        <f t="shared" si="10"/>
        <v>10.654545454545454</v>
      </c>
      <c r="E51" s="10">
        <f t="shared" si="10"/>
        <v>7.76</v>
      </c>
      <c r="F51" s="10">
        <f t="shared" si="10"/>
        <v>7.89261744966443</v>
      </c>
      <c r="G51" s="10">
        <f t="shared" si="10"/>
        <v>8.04054054054054</v>
      </c>
      <c r="H51" s="10">
        <f t="shared" si="10"/>
        <v>9.243055555555555</v>
      </c>
    </row>
    <row r="52" spans="1:8" ht="11.25">
      <c r="A52" s="7" t="s">
        <v>45</v>
      </c>
      <c r="B52" s="7"/>
      <c r="C52" s="10">
        <f aca="true" t="shared" si="11" ref="C52:H52">C10/C9</f>
        <v>0.371147124245313</v>
      </c>
      <c r="D52" s="10">
        <f t="shared" si="11"/>
        <v>0.37218164496665607</v>
      </c>
      <c r="E52" s="10">
        <f t="shared" si="11"/>
        <v>0.36489028213166147</v>
      </c>
      <c r="F52" s="10">
        <f t="shared" si="11"/>
        <v>0.3618461538461539</v>
      </c>
      <c r="G52" s="10">
        <f t="shared" si="11"/>
        <v>0.3598427577865135</v>
      </c>
      <c r="H52" s="10">
        <f t="shared" si="11"/>
        <v>0.3881598133566638</v>
      </c>
    </row>
    <row r="53" spans="1:8" ht="11.25">
      <c r="A53" s="3" t="s">
        <v>46</v>
      </c>
      <c r="B53" s="3"/>
      <c r="C53" s="12">
        <f aca="true" t="shared" si="12" ref="C53:H53">(C10+C14)/C15</f>
        <v>10.522522522522523</v>
      </c>
      <c r="D53" s="12">
        <f t="shared" si="12"/>
        <v>10.654545454545454</v>
      </c>
      <c r="E53" s="12">
        <f t="shared" si="12"/>
        <v>7.76</v>
      </c>
      <c r="F53" s="12">
        <f t="shared" si="12"/>
        <v>7.89261744966443</v>
      </c>
      <c r="G53" s="12">
        <f t="shared" si="12"/>
        <v>8.047297297297296</v>
      </c>
      <c r="H53" s="12">
        <f t="shared" si="12"/>
        <v>9.243055555555555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3">
        <f>C38/C26</f>
        <v>-0.10531012940651495</v>
      </c>
      <c r="D55" s="13">
        <f>(D38/0.75)/D26</f>
        <v>-0.11510791366906475</v>
      </c>
      <c r="E55" s="13">
        <f>(E38/0.5)/E26</f>
        <v>-0.16859380828049236</v>
      </c>
      <c r="F55" s="10">
        <f>((F38)/0.25)/F26</f>
        <v>-0.1730697500932488</v>
      </c>
      <c r="G55" s="10">
        <f>G38/G26</f>
        <v>-0.021920210434020166</v>
      </c>
      <c r="H55" s="10">
        <f>H38/H26</f>
        <v>0.043343653250773995</v>
      </c>
    </row>
    <row r="56" spans="1:8" ht="11.25">
      <c r="A56" s="7" t="s">
        <v>49</v>
      </c>
      <c r="B56" s="7"/>
      <c r="C56" s="13">
        <f>C38/C25</f>
        <v>-0.0365664704059498</v>
      </c>
      <c r="D56" s="13">
        <f>(D38/0.75)/D25</f>
        <v>-0.046299116661590006</v>
      </c>
      <c r="E56" s="13">
        <f>(E38/0.5)/E25</f>
        <v>-0.06832955404383975</v>
      </c>
      <c r="F56" s="10">
        <f>((F38)/0.25)/F25</f>
        <v>-0.06951310861423221</v>
      </c>
      <c r="G56" s="10">
        <f>G38/G25</f>
        <v>-0.007422802850356294</v>
      </c>
      <c r="H56" s="10">
        <f>H38/H25</f>
        <v>0.012223515715948778</v>
      </c>
    </row>
    <row r="57" spans="1:8" ht="11.25">
      <c r="A57" s="7" t="s">
        <v>50</v>
      </c>
      <c r="B57" s="7"/>
      <c r="C57" s="13">
        <f>+C38/C29</f>
        <v>-0.03818152402523863</v>
      </c>
      <c r="D57" s="13">
        <f>(D38/0.75)/D29</f>
        <v>-0.048961185376067</v>
      </c>
      <c r="E57" s="13">
        <f>(E38/0.5)/E29</f>
        <v>-0.07255216693418941</v>
      </c>
      <c r="F57" s="10">
        <f>((F38)/0.25)/F29</f>
        <v>-0.07376788553259142</v>
      </c>
      <c r="G57" s="10">
        <f>G38/G29</f>
        <v>-0.007872775940796726</v>
      </c>
      <c r="H57" s="10">
        <f>H38/H29</f>
        <v>0.012935016938712659</v>
      </c>
    </row>
    <row r="58" spans="1:8" ht="11.25">
      <c r="A58" s="7" t="s">
        <v>51</v>
      </c>
      <c r="B58" s="7"/>
      <c r="C58" s="13">
        <f>C31/C25</f>
        <v>0.011775643012085528</v>
      </c>
      <c r="D58" s="13">
        <f>(D31/0.75)/D25</f>
        <v>0.011777845466544826</v>
      </c>
      <c r="E58" s="13">
        <f>(E31/0.5)/E25</f>
        <v>0.012093726379440665</v>
      </c>
      <c r="F58" s="10">
        <f>((F31)/0.25)/F25</f>
        <v>0.010786516853932584</v>
      </c>
      <c r="G58" s="10">
        <f>G31/G25</f>
        <v>0.014845605700712588</v>
      </c>
      <c r="H58" s="10">
        <f>H31/H25</f>
        <v>0.028812572759022118</v>
      </c>
    </row>
    <row r="59" spans="1:8" ht="11.25">
      <c r="A59" s="7" t="s">
        <v>52</v>
      </c>
      <c r="B59" s="7"/>
      <c r="C59" s="13">
        <f>C32/C25</f>
        <v>0.0009296560272699101</v>
      </c>
      <c r="D59" s="13">
        <f>(D32/0.75)/D25</f>
        <v>0.0012183978068839476</v>
      </c>
      <c r="E59" s="13">
        <f>(E32/0.5)/E25</f>
        <v>0.0018140589569160999</v>
      </c>
      <c r="F59" s="10">
        <f>((F32)/0.25)/F25</f>
        <v>0.001198501872659176</v>
      </c>
      <c r="G59" s="10">
        <f>G32/G25</f>
        <v>0.002672209026128266</v>
      </c>
      <c r="H59" s="10">
        <f>H32/H25</f>
        <v>0.002037252619324796</v>
      </c>
    </row>
    <row r="60" spans="1:8" ht="11.25">
      <c r="A60" s="7" t="s">
        <v>53</v>
      </c>
      <c r="B60" s="7"/>
      <c r="C60" s="13">
        <f>C33/C25</f>
        <v>0.010845986984815618</v>
      </c>
      <c r="D60" s="13">
        <f>(D33/0.75)/D25</f>
        <v>0.01055944765966088</v>
      </c>
      <c r="E60" s="13">
        <f>(E33/0.5)/E25</f>
        <v>0.010279667422524565</v>
      </c>
      <c r="F60" s="10">
        <f>((F33)/0.25)/F25</f>
        <v>0.009588014981273409</v>
      </c>
      <c r="G60" s="10">
        <f>G33/G25</f>
        <v>0.012173396674584324</v>
      </c>
      <c r="H60" s="10">
        <f>H33/H25</f>
        <v>0.02677532013969732</v>
      </c>
    </row>
    <row r="61" spans="1:8" ht="11.25">
      <c r="A61" s="7" t="s">
        <v>54</v>
      </c>
      <c r="B61" s="7"/>
      <c r="C61" s="13">
        <f>C36/C35</f>
        <v>3.269230769230769</v>
      </c>
      <c r="D61" s="13">
        <f>(D36/0.75)/(D35/0.75)</f>
        <v>3.6511627906976742</v>
      </c>
      <c r="E61" s="13">
        <f>(E36/0.5)/(E35/0.5)</f>
        <v>7.647058823529412</v>
      </c>
      <c r="F61" s="10">
        <f>(F36/0.25)/(F35/0.25)</f>
        <v>8.25</v>
      </c>
      <c r="G61" s="10">
        <f>G36/G35</f>
        <v>1.6097560975609757</v>
      </c>
      <c r="H61" s="10">
        <f>H36/H35</f>
        <v>1.1956521739130435</v>
      </c>
    </row>
    <row r="62" spans="1:8" ht="11.25">
      <c r="A62" s="3" t="s">
        <v>55</v>
      </c>
      <c r="B62" s="3"/>
      <c r="C62" s="14">
        <f>C34/C25</f>
        <v>0.005268050821196158</v>
      </c>
      <c r="D62" s="14">
        <f>(D34/0.75)/D25</f>
        <v>0.006904254239009037</v>
      </c>
      <c r="E62" s="14">
        <f>(E34/0.5)/E25</f>
        <v>0</v>
      </c>
      <c r="F62" s="12">
        <f>(F34/0.25)/F25</f>
        <v>0</v>
      </c>
      <c r="G62" s="12">
        <f>G34/G25</f>
        <v>0</v>
      </c>
      <c r="H62" s="12">
        <f>H34/H25</f>
        <v>0</v>
      </c>
    </row>
    <row r="63" spans="1:8" ht="11.25">
      <c r="A63" s="15" t="s">
        <v>56</v>
      </c>
      <c r="B63" s="16"/>
      <c r="C63" s="16"/>
      <c r="D63" s="16"/>
      <c r="E63" s="16"/>
      <c r="F63" s="16"/>
      <c r="G63" s="16"/>
      <c r="H63" s="16"/>
    </row>
    <row r="64" spans="1:8" ht="11.25">
      <c r="A64" s="11" t="s">
        <v>57</v>
      </c>
      <c r="B64" s="11"/>
      <c r="C64" s="17">
        <v>5</v>
      </c>
      <c r="D64" s="17">
        <v>5</v>
      </c>
      <c r="E64" s="17">
        <v>5</v>
      </c>
      <c r="F64" s="17">
        <v>5</v>
      </c>
      <c r="G64" s="17">
        <v>4</v>
      </c>
      <c r="H64" s="17">
        <v>4</v>
      </c>
    </row>
    <row r="65" spans="1:8" ht="11.25">
      <c r="A65" s="11" t="s">
        <v>58</v>
      </c>
      <c r="B65" s="11"/>
      <c r="C65" s="18">
        <v>1</v>
      </c>
      <c r="D65" s="18">
        <v>1</v>
      </c>
      <c r="E65" s="18">
        <v>1</v>
      </c>
      <c r="F65" s="18">
        <v>1</v>
      </c>
      <c r="G65" s="18">
        <v>1</v>
      </c>
      <c r="H65" s="18">
        <v>1</v>
      </c>
    </row>
    <row r="66" spans="1:8" ht="11.25">
      <c r="A66" s="7" t="s">
        <v>59</v>
      </c>
      <c r="B66" s="11"/>
      <c r="C66" s="18">
        <f aca="true" t="shared" si="13" ref="C66:H66">C11/C64</f>
        <v>220</v>
      </c>
      <c r="D66" s="18">
        <f t="shared" si="13"/>
        <v>220</v>
      </c>
      <c r="E66" s="18">
        <f t="shared" si="13"/>
        <v>228</v>
      </c>
      <c r="F66" s="18">
        <f t="shared" si="13"/>
        <v>228</v>
      </c>
      <c r="G66" s="18">
        <f t="shared" si="13"/>
        <v>285</v>
      </c>
      <c r="H66" s="18">
        <f t="shared" si="13"/>
        <v>285</v>
      </c>
    </row>
    <row r="67" spans="1:8" ht="11.25">
      <c r="A67" s="7" t="s">
        <v>60</v>
      </c>
      <c r="B67" s="11"/>
      <c r="C67" s="18">
        <f aca="true" t="shared" si="14" ref="C67:H67">C15/C64</f>
        <v>22.2</v>
      </c>
      <c r="D67" s="18">
        <f t="shared" si="14"/>
        <v>22</v>
      </c>
      <c r="E67" s="18">
        <f t="shared" si="14"/>
        <v>30</v>
      </c>
      <c r="F67" s="18">
        <f t="shared" si="14"/>
        <v>29.8</v>
      </c>
      <c r="G67" s="18">
        <f t="shared" si="14"/>
        <v>37</v>
      </c>
      <c r="H67" s="18">
        <f t="shared" si="14"/>
        <v>36</v>
      </c>
    </row>
    <row r="68" spans="1:8" ht="11.25">
      <c r="A68" s="3" t="s">
        <v>61</v>
      </c>
      <c r="B68" s="3"/>
      <c r="C68" s="19">
        <f aca="true" t="shared" si="15" ref="C68:H68">C38/C64</f>
        <v>-23.6</v>
      </c>
      <c r="D68" s="19">
        <f t="shared" si="15"/>
        <v>-22.8</v>
      </c>
      <c r="E68" s="19">
        <f t="shared" si="15"/>
        <v>-22.6</v>
      </c>
      <c r="F68" s="19">
        <f t="shared" si="15"/>
        <v>-11.6</v>
      </c>
      <c r="G68" s="19">
        <f t="shared" si="15"/>
        <v>-6.25</v>
      </c>
      <c r="H68" s="19">
        <f t="shared" si="15"/>
        <v>10.5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+(C9/G9)-1</f>
        <v>-0.04838221953432109</v>
      </c>
      <c r="D70" s="10">
        <f>+(D9/3417)-1</f>
        <v>-0.07843137254901966</v>
      </c>
      <c r="E70" s="10">
        <f>+(E9/3425)-1</f>
        <v>-0.06861313868613139</v>
      </c>
      <c r="F70" s="10">
        <f>+(F9/3425)-1</f>
        <v>-0.051094890510948954</v>
      </c>
      <c r="G70" s="10">
        <f>+(G9/H9)-1</f>
        <v>-0.03557888597258674</v>
      </c>
      <c r="H70" s="10">
        <f>+(H9/3443)-1</f>
        <v>-0.004066221318617447</v>
      </c>
    </row>
    <row r="71" spans="1:8" ht="11.25">
      <c r="A71" s="7" t="s">
        <v>64</v>
      </c>
      <c r="B71" s="7"/>
      <c r="C71" s="10">
        <f aca="true" t="shared" si="16" ref="C71:H71">SUM(C72:C73)</f>
        <v>-0.03508771929824561</v>
      </c>
      <c r="D71" s="10">
        <f t="shared" si="16"/>
        <v>-0.03508771929824561</v>
      </c>
      <c r="E71" s="10">
        <f t="shared" si="16"/>
        <v>0</v>
      </c>
      <c r="F71" s="10">
        <f t="shared" si="16"/>
        <v>0</v>
      </c>
      <c r="G71" s="10">
        <f t="shared" si="16"/>
        <v>0</v>
      </c>
      <c r="H71" s="10">
        <f t="shared" si="16"/>
        <v>1.5909090909090908</v>
      </c>
    </row>
    <row r="72" spans="1:8" ht="11.25">
      <c r="A72" s="7"/>
      <c r="B72" s="7" t="s">
        <v>13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11.25">
      <c r="A73" s="7"/>
      <c r="B73" s="7" t="s">
        <v>14</v>
      </c>
      <c r="C73" s="10">
        <f>+(C13/G13)-1</f>
        <v>-0.03508771929824561</v>
      </c>
      <c r="D73" s="10">
        <f>+(D13/1140)-1</f>
        <v>-0.03508771929824561</v>
      </c>
      <c r="E73" s="10">
        <f>+(E13/1140)-1</f>
        <v>0</v>
      </c>
      <c r="F73" s="10">
        <f>+(F13/1140)-1</f>
        <v>0</v>
      </c>
      <c r="G73" s="10">
        <f>+(G13/H13)-1</f>
        <v>0</v>
      </c>
      <c r="H73" s="10">
        <f>+(H13/440)-1</f>
        <v>1.5909090909090908</v>
      </c>
    </row>
    <row r="74" spans="1:8" ht="11.25">
      <c r="A74" s="7" t="s">
        <v>65</v>
      </c>
      <c r="B74" s="7"/>
      <c r="C74" s="10">
        <f aca="true" t="shared" si="17" ref="C74:H74">SUM(C75:C76)</f>
        <v>-0.25</v>
      </c>
      <c r="D74" s="10">
        <f t="shared" si="17"/>
        <v>-0.2517006802721088</v>
      </c>
      <c r="E74" s="10">
        <f t="shared" si="17"/>
        <v>0.027397260273972712</v>
      </c>
      <c r="F74" s="10">
        <f t="shared" si="17"/>
        <v>0.02758620689655178</v>
      </c>
      <c r="G74" s="10">
        <f t="shared" si="17"/>
        <v>0.02777777777777768</v>
      </c>
      <c r="H74" s="10">
        <f t="shared" si="17"/>
        <v>0.02127659574468077</v>
      </c>
    </row>
    <row r="75" spans="1:8" ht="11.25">
      <c r="A75" s="7"/>
      <c r="B75" s="7" t="s">
        <v>13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11.25">
      <c r="A76" s="7"/>
      <c r="B76" s="7" t="s">
        <v>14</v>
      </c>
      <c r="C76" s="10">
        <f>+(C20/G20)-1</f>
        <v>-0.25</v>
      </c>
      <c r="D76" s="10">
        <f>+(D20/147)-1</f>
        <v>-0.2517006802721088</v>
      </c>
      <c r="E76" s="10">
        <f>+(E20/146)-1</f>
        <v>0.027397260273972712</v>
      </c>
      <c r="F76" s="10">
        <f>+(F20/145)-1</f>
        <v>0.02758620689655178</v>
      </c>
      <c r="G76" s="10">
        <f>+(G20/H20)-1</f>
        <v>0.02777777777777768</v>
      </c>
      <c r="H76" s="10">
        <f>+(H20/141)-1</f>
        <v>0.02127659574468077</v>
      </c>
    </row>
    <row r="77" spans="1:8" ht="11.25">
      <c r="A77" s="7" t="s">
        <v>66</v>
      </c>
      <c r="B77" s="7"/>
      <c r="C77" s="20">
        <f>+(C23/G23)-1</f>
        <v>-0.0377777777777778</v>
      </c>
      <c r="D77" s="20">
        <f>+(D23/3175)-1</f>
        <v>-0.044409448818897634</v>
      </c>
      <c r="E77" s="20">
        <f>+(E23/3194)-1</f>
        <v>-0.049467752035065704</v>
      </c>
      <c r="F77" s="20">
        <f>+(F23/3198)-1</f>
        <v>-0.03314571607254535</v>
      </c>
      <c r="G77" s="20">
        <f>+(G23/H23)-1</f>
        <v>-0.015932521087160256</v>
      </c>
      <c r="H77" s="20">
        <f>(H23/3293)-1</f>
        <v>-0.027938050409960558</v>
      </c>
    </row>
    <row r="78" spans="1:8" ht="11.25">
      <c r="A78" s="3" t="s">
        <v>67</v>
      </c>
      <c r="B78" s="3"/>
      <c r="C78" s="12">
        <f>+(C38/G38)-1</f>
        <v>3.7199999999999998</v>
      </c>
      <c r="D78" s="12">
        <f>+(D38/26)-1</f>
        <v>-5.384615384615385</v>
      </c>
      <c r="E78" s="12">
        <f>+(E38/6)-1</f>
        <v>-19.833333333333332</v>
      </c>
      <c r="F78" s="12">
        <f>+(F38/3)-1</f>
        <v>-20.333333333333332</v>
      </c>
      <c r="G78" s="12">
        <f>+(G38/H38)-1</f>
        <v>-1.5952380952380953</v>
      </c>
      <c r="H78" s="12">
        <f>+(H38/42)-1</f>
        <v>0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2002-05-02T19:47:27Z</cp:lastPrinted>
  <dcterms:created xsi:type="dcterms:W3CDTF">2002-03-08T15:44:09Z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