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Mibanco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<sst xmlns="http://schemas.openxmlformats.org/spreadsheetml/2006/main" count="109" uniqueCount="69">
  <si>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CUADRO No. 18-9    MIBANCO,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</si>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</sst>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0" xfId="15" applyNumberFormat="1" applyFont="1" applyAlignment="1">
      <alignment horizontal="right"/>
    </xf>
    <xf numFmtId="179" fontId="4" fillId="0" borderId="1" xfId="15" applyNumberFormat="1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1" xfId="19" applyNumberFormat="1" applyFont="1" applyBorder="1" applyAlignment="1">
      <alignment horizontal="right"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3.140625" style="1" customWidth="1"/>
    <col min="2" max="2" width="36.421875" style="1" customWidth="1"/>
    <col min="3" max="3" width="10.8515625" style="1" customWidth="1"/>
    <col min="4" max="4" width="9.00390625" style="1" customWidth="1"/>
    <col min="5" max="5" width="8.57421875" style="1" customWidth="1"/>
    <col min="6" max="6" width="9.28125" style="1" customWidth="1"/>
    <col min="7" max="7" width="12.00390625" style="1" customWidth="1"/>
    <col min="8" max="8" width="11.00390625" style="1" customWidth="1"/>
    <col min="9" max="16384" width="9.8515625" style="1" customWidth="1"/>
  </cols>
  <sheetData>
    <row r="1" spans="2:8" ht="11.25">
      <c r="B1" s="19"/>
      <c r="C1" s="19"/>
      <c r="D1" s="19"/>
      <c r="E1" s="19"/>
      <c r="F1" s="19"/>
      <c r="G1" s="19"/>
      <c r="H1" s="19"/>
    </row>
    <row r="2" spans="2:8" ht="11.25">
      <c r="B2" s="19"/>
      <c r="C2" s="19"/>
      <c r="D2" s="19"/>
      <c r="E2" s="19"/>
      <c r="F2" s="19" t="s">
        <v>0</v>
      </c>
      <c r="G2" s="19"/>
      <c r="H2" s="19"/>
    </row>
    <row r="3" spans="2:8" ht="11.25">
      <c r="B3" s="20"/>
      <c r="C3" s="20"/>
      <c r="D3" s="20"/>
      <c r="E3" s="20"/>
      <c r="F3" s="19" t="s">
        <v>1</v>
      </c>
      <c r="G3" s="20"/>
      <c r="H3" s="20"/>
    </row>
    <row r="4" spans="1:8" ht="11.25">
      <c r="A4" s="20"/>
      <c r="B4" s="20"/>
      <c r="C4" s="20"/>
      <c r="D4" s="20"/>
      <c r="E4" s="20"/>
      <c r="F4" s="20" t="s">
        <v>2</v>
      </c>
      <c r="G4" s="20"/>
      <c r="H4" s="20"/>
    </row>
    <row r="5" spans="1:8" ht="11.25">
      <c r="A5" s="20"/>
      <c r="B5" s="20"/>
      <c r="C5" s="20"/>
      <c r="D5" s="20"/>
      <c r="E5" s="20"/>
      <c r="F5" s="20"/>
      <c r="G5" s="20"/>
      <c r="H5" s="20"/>
    </row>
    <row r="6" spans="1:8" ht="11.25">
      <c r="A6" s="20"/>
      <c r="B6" s="20"/>
      <c r="C6" s="20"/>
      <c r="D6" s="20"/>
      <c r="E6" s="20"/>
      <c r="F6" s="20"/>
      <c r="G6" s="20"/>
      <c r="H6" s="20"/>
    </row>
    <row r="7" spans="1:8" ht="11.25">
      <c r="A7" s="21"/>
      <c r="B7" s="21"/>
      <c r="C7" s="21"/>
      <c r="D7" s="21"/>
      <c r="E7" s="21"/>
      <c r="F7" s="21"/>
      <c r="G7" s="21"/>
      <c r="H7" s="21"/>
    </row>
    <row r="8" spans="1:8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1.25">
      <c r="A9" s="5" t="s">
        <v>9</v>
      </c>
      <c r="B9" s="5"/>
      <c r="C9" s="6"/>
      <c r="D9" s="6"/>
      <c r="E9" s="6"/>
      <c r="F9" s="6"/>
      <c r="G9" s="6"/>
      <c r="H9" s="6"/>
    </row>
    <row r="10" spans="1:8" ht="11.25">
      <c r="A10" s="7" t="s">
        <v>10</v>
      </c>
      <c r="B10" s="7"/>
      <c r="C10" s="8">
        <v>5621</v>
      </c>
      <c r="D10" s="8">
        <v>4285</v>
      </c>
      <c r="E10" s="8">
        <v>4405</v>
      </c>
      <c r="F10" s="8">
        <v>4613</v>
      </c>
      <c r="G10" s="8">
        <v>4889</v>
      </c>
      <c r="H10" s="8">
        <v>2957</v>
      </c>
    </row>
    <row r="11" spans="1:8" ht="11.25">
      <c r="A11" s="7" t="s">
        <v>11</v>
      </c>
      <c r="B11" s="7"/>
      <c r="C11" s="8">
        <v>3707</v>
      </c>
      <c r="D11" s="8">
        <v>2518</v>
      </c>
      <c r="E11" s="8">
        <v>2508</v>
      </c>
      <c r="F11" s="8">
        <v>3025</v>
      </c>
      <c r="G11" s="8">
        <v>3205</v>
      </c>
      <c r="H11" s="8">
        <v>2115</v>
      </c>
    </row>
    <row r="12" spans="1:8" ht="11.25">
      <c r="A12" s="7" t="s">
        <v>12</v>
      </c>
      <c r="B12" s="7"/>
      <c r="C12" s="8">
        <f aca="true" t="shared" si="0" ref="C12:H12">C13+C14</f>
        <v>553</v>
      </c>
      <c r="D12" s="8">
        <f t="shared" si="0"/>
        <v>396</v>
      </c>
      <c r="E12" s="8">
        <f t="shared" si="0"/>
        <v>359</v>
      </c>
      <c r="F12" s="8">
        <f t="shared" si="0"/>
        <v>357</v>
      </c>
      <c r="G12" s="8">
        <f t="shared" si="0"/>
        <v>299</v>
      </c>
      <c r="H12" s="8">
        <f t="shared" si="0"/>
        <v>143</v>
      </c>
    </row>
    <row r="13" spans="1:8" ht="11.25">
      <c r="A13" s="7"/>
      <c r="B13" s="7" t="s">
        <v>13</v>
      </c>
      <c r="C13" s="8">
        <v>553</v>
      </c>
      <c r="D13" s="8">
        <v>396</v>
      </c>
      <c r="E13" s="8">
        <v>359</v>
      </c>
      <c r="F13" s="8">
        <v>357</v>
      </c>
      <c r="G13" s="8">
        <v>299</v>
      </c>
      <c r="H13" s="8">
        <v>143</v>
      </c>
    </row>
    <row r="14" spans="1:8" ht="11.25">
      <c r="A14" s="7"/>
      <c r="B14" s="7" t="s">
        <v>14</v>
      </c>
      <c r="C14" s="8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15</v>
      </c>
      <c r="B15" s="7"/>
      <c r="C15" s="8">
        <v>204</v>
      </c>
      <c r="D15" s="8">
        <v>204</v>
      </c>
      <c r="E15" s="8">
        <v>353</v>
      </c>
      <c r="F15" s="8">
        <v>2</v>
      </c>
      <c r="G15" s="8">
        <v>2</v>
      </c>
      <c r="H15" s="8">
        <v>1</v>
      </c>
    </row>
    <row r="16" spans="1:8" ht="11.25">
      <c r="A16" s="7" t="s">
        <v>16</v>
      </c>
      <c r="B16" s="7"/>
      <c r="C16" s="8">
        <f aca="true" t="shared" si="1" ref="C16:H16">C17+C21</f>
        <v>128</v>
      </c>
      <c r="D16" s="8">
        <f t="shared" si="1"/>
        <v>104</v>
      </c>
      <c r="E16" s="8">
        <f t="shared" si="1"/>
        <v>70</v>
      </c>
      <c r="F16" s="8">
        <f t="shared" si="1"/>
        <v>67</v>
      </c>
      <c r="G16" s="8">
        <f t="shared" si="1"/>
        <v>40</v>
      </c>
      <c r="H16" s="8">
        <f t="shared" si="1"/>
        <v>6</v>
      </c>
    </row>
    <row r="17" spans="1:8" ht="11.25">
      <c r="A17" s="7"/>
      <c r="B17" s="7" t="s">
        <v>13</v>
      </c>
      <c r="C17" s="8">
        <f aca="true" t="shared" si="2" ref="C17:H17">SUM(C18:C20)</f>
        <v>128</v>
      </c>
      <c r="D17" s="8">
        <f t="shared" si="2"/>
        <v>104</v>
      </c>
      <c r="E17" s="8">
        <f t="shared" si="2"/>
        <v>70</v>
      </c>
      <c r="F17" s="8">
        <f t="shared" si="2"/>
        <v>67</v>
      </c>
      <c r="G17" s="8">
        <f t="shared" si="2"/>
        <v>40</v>
      </c>
      <c r="H17" s="8">
        <f t="shared" si="2"/>
        <v>6</v>
      </c>
    </row>
    <row r="18" spans="1:8" ht="11.25">
      <c r="A18" s="7"/>
      <c r="B18" s="7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18</v>
      </c>
      <c r="C19" s="8">
        <v>128</v>
      </c>
      <c r="D19" s="8">
        <v>104</v>
      </c>
      <c r="E19" s="8">
        <v>70</v>
      </c>
      <c r="F19" s="8">
        <v>67</v>
      </c>
      <c r="G19" s="8">
        <v>40</v>
      </c>
      <c r="H19" s="8">
        <v>6</v>
      </c>
    </row>
    <row r="20" spans="1:8" ht="11.25">
      <c r="A20" s="7"/>
      <c r="B20" s="7" t="s">
        <v>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1.25">
      <c r="A21" s="7"/>
      <c r="B21" s="7" t="s">
        <v>14</v>
      </c>
      <c r="C21" s="8">
        <f aca="true" t="shared" si="3" ref="C21:H21">SUM(C22:C23)</f>
        <v>0</v>
      </c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</row>
    <row r="22" spans="1:8" ht="11.25">
      <c r="A22" s="7"/>
      <c r="B22" s="7" t="s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1.25">
      <c r="A23" s="7"/>
      <c r="B23" s="7" t="s">
        <v>19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3" t="s">
        <v>20</v>
      </c>
      <c r="B24" s="3"/>
      <c r="C24" s="9">
        <v>4960</v>
      </c>
      <c r="D24" s="9">
        <v>3851</v>
      </c>
      <c r="E24" s="9">
        <v>4012</v>
      </c>
      <c r="F24" s="9">
        <v>4218</v>
      </c>
      <c r="G24" s="9">
        <v>4569</v>
      </c>
      <c r="H24" s="9">
        <v>2802</v>
      </c>
    </row>
    <row r="25" spans="1:8" ht="11.25">
      <c r="A25" s="5" t="s">
        <v>21</v>
      </c>
      <c r="B25" s="7"/>
      <c r="C25" s="8"/>
      <c r="D25" s="8"/>
      <c r="E25" s="8"/>
      <c r="F25" s="8"/>
      <c r="G25" s="8"/>
      <c r="H25" s="8"/>
    </row>
    <row r="26" spans="1:8" ht="11.25">
      <c r="A26" s="7" t="s">
        <v>10</v>
      </c>
      <c r="B26" s="7"/>
      <c r="C26" s="8">
        <f>+(C10+G10)/2</f>
        <v>5255</v>
      </c>
      <c r="D26" s="8">
        <v>3739</v>
      </c>
      <c r="E26" s="8">
        <v>3729</v>
      </c>
      <c r="F26" s="8">
        <v>3772</v>
      </c>
      <c r="G26" s="8">
        <f>(G10+H10)/2</f>
        <v>3923</v>
      </c>
      <c r="H26" s="10" t="s">
        <v>22</v>
      </c>
    </row>
    <row r="27" spans="1:8" ht="11.25">
      <c r="A27" s="7" t="s">
        <v>23</v>
      </c>
      <c r="B27" s="7"/>
      <c r="C27" s="8">
        <f>C28+C29</f>
        <v>529</v>
      </c>
      <c r="D27" s="8">
        <f>D28+D29</f>
        <v>419</v>
      </c>
      <c r="E27" s="8">
        <f>E28+E29</f>
        <v>444</v>
      </c>
      <c r="F27" s="8">
        <f>F28+F29</f>
        <v>248</v>
      </c>
      <c r="G27" s="8">
        <f>G28+G29</f>
        <v>222.5</v>
      </c>
      <c r="H27" s="10" t="s">
        <v>22</v>
      </c>
    </row>
    <row r="28" spans="1:8" ht="11.25">
      <c r="A28" s="7"/>
      <c r="B28" s="7" t="s">
        <v>12</v>
      </c>
      <c r="C28" s="8">
        <f>+(C12+G12)/2</f>
        <v>426</v>
      </c>
      <c r="D28" s="8">
        <v>317</v>
      </c>
      <c r="E28" s="8">
        <v>267</v>
      </c>
      <c r="F28" s="8">
        <v>246</v>
      </c>
      <c r="G28" s="8">
        <f>(G12+H12)/2</f>
        <v>221</v>
      </c>
      <c r="H28" s="10" t="s">
        <v>22</v>
      </c>
    </row>
    <row r="29" spans="1:8" ht="11.25">
      <c r="A29" s="7"/>
      <c r="B29" s="7" t="s">
        <v>15</v>
      </c>
      <c r="C29" s="8">
        <f>+(C15+G15)/2</f>
        <v>103</v>
      </c>
      <c r="D29" s="8">
        <v>102</v>
      </c>
      <c r="E29" s="8">
        <v>177</v>
      </c>
      <c r="F29" s="8">
        <v>2</v>
      </c>
      <c r="G29" s="8">
        <f>(G15+H15)/2</f>
        <v>1.5</v>
      </c>
      <c r="H29" s="10" t="s">
        <v>22</v>
      </c>
    </row>
    <row r="30" spans="1:8" ht="11.25">
      <c r="A30" s="3" t="s">
        <v>20</v>
      </c>
      <c r="B30" s="3"/>
      <c r="C30" s="9">
        <f>+(C24+G24)/2</f>
        <v>4764.5</v>
      </c>
      <c r="D30" s="9">
        <v>3239</v>
      </c>
      <c r="E30" s="9">
        <v>3345</v>
      </c>
      <c r="F30" s="9">
        <v>3479</v>
      </c>
      <c r="G30" s="9">
        <f>(G24+H24)/2</f>
        <v>3685.5</v>
      </c>
      <c r="H30" s="11" t="s">
        <v>22</v>
      </c>
    </row>
    <row r="31" spans="1:8" ht="11.25">
      <c r="A31" s="5" t="s">
        <v>24</v>
      </c>
      <c r="B31" s="7"/>
      <c r="C31" s="7"/>
      <c r="D31" s="7"/>
      <c r="E31" s="7"/>
      <c r="F31" s="7"/>
      <c r="G31" s="7"/>
      <c r="H31" s="7"/>
    </row>
    <row r="32" spans="1:8" ht="11.25">
      <c r="A32" s="7" t="s">
        <v>25</v>
      </c>
      <c r="B32" s="7"/>
      <c r="C32" s="8">
        <v>302</v>
      </c>
      <c r="D32" s="8">
        <v>227</v>
      </c>
      <c r="E32" s="8">
        <v>160</v>
      </c>
      <c r="F32" s="8">
        <v>78</v>
      </c>
      <c r="G32" s="8">
        <v>197</v>
      </c>
      <c r="H32" s="8">
        <v>189</v>
      </c>
    </row>
    <row r="33" spans="1:8" ht="11.25">
      <c r="A33" s="7" t="s">
        <v>26</v>
      </c>
      <c r="B33" s="7"/>
      <c r="C33" s="8">
        <v>1</v>
      </c>
      <c r="D33" s="8">
        <v>1</v>
      </c>
      <c r="E33" s="8">
        <v>1</v>
      </c>
      <c r="F33" s="8">
        <v>0</v>
      </c>
      <c r="G33" s="8">
        <v>6</v>
      </c>
      <c r="H33" s="8">
        <v>3</v>
      </c>
    </row>
    <row r="34" spans="1:8" ht="11.25">
      <c r="A34" s="7" t="s">
        <v>27</v>
      </c>
      <c r="B34" s="7"/>
      <c r="C34" s="8">
        <f aca="true" t="shared" si="4" ref="C34:H34">C32-C33</f>
        <v>301</v>
      </c>
      <c r="D34" s="8">
        <f t="shared" si="4"/>
        <v>226</v>
      </c>
      <c r="E34" s="8">
        <f t="shared" si="4"/>
        <v>159</v>
      </c>
      <c r="F34" s="8">
        <f t="shared" si="4"/>
        <v>78</v>
      </c>
      <c r="G34" s="8">
        <f t="shared" si="4"/>
        <v>191</v>
      </c>
      <c r="H34" s="8">
        <f t="shared" si="4"/>
        <v>186</v>
      </c>
    </row>
    <row r="35" spans="1:8" ht="11.25">
      <c r="A35" s="7" t="s">
        <v>28</v>
      </c>
      <c r="B35" s="7"/>
      <c r="C35" s="8">
        <v>41</v>
      </c>
      <c r="D35" s="8">
        <v>24</v>
      </c>
      <c r="E35" s="8">
        <v>10</v>
      </c>
      <c r="F35" s="8">
        <v>4</v>
      </c>
      <c r="G35" s="8">
        <v>470</v>
      </c>
      <c r="H35" s="8">
        <v>163</v>
      </c>
    </row>
    <row r="36" spans="1:8" ht="11.25">
      <c r="A36" s="7" t="s">
        <v>29</v>
      </c>
      <c r="B36" s="7"/>
      <c r="C36" s="8">
        <f aca="true" t="shared" si="5" ref="C36:H36">C34+C35</f>
        <v>342</v>
      </c>
      <c r="D36" s="8">
        <f t="shared" si="5"/>
        <v>250</v>
      </c>
      <c r="E36" s="8">
        <f t="shared" si="5"/>
        <v>169</v>
      </c>
      <c r="F36" s="8">
        <f t="shared" si="5"/>
        <v>82</v>
      </c>
      <c r="G36" s="8">
        <f t="shared" si="5"/>
        <v>661</v>
      </c>
      <c r="H36" s="8">
        <f t="shared" si="5"/>
        <v>349</v>
      </c>
    </row>
    <row r="37" spans="1:8" ht="11.25">
      <c r="A37" s="7" t="s">
        <v>30</v>
      </c>
      <c r="B37" s="7"/>
      <c r="C37" s="8">
        <v>1023</v>
      </c>
      <c r="D37" s="8">
        <v>745</v>
      </c>
      <c r="E37" s="8">
        <v>501</v>
      </c>
      <c r="F37" s="8">
        <v>248</v>
      </c>
      <c r="G37" s="8">
        <v>941</v>
      </c>
      <c r="H37" s="8">
        <v>536</v>
      </c>
    </row>
    <row r="38" spans="1:8" ht="11.25">
      <c r="A38" s="7" t="s">
        <v>31</v>
      </c>
      <c r="B38" s="7"/>
      <c r="C38" s="8">
        <f aca="true" t="shared" si="6" ref="C38:H38">C36-C37</f>
        <v>-681</v>
      </c>
      <c r="D38" s="8">
        <f t="shared" si="6"/>
        <v>-495</v>
      </c>
      <c r="E38" s="8">
        <f t="shared" si="6"/>
        <v>-332</v>
      </c>
      <c r="F38" s="8">
        <f t="shared" si="6"/>
        <v>-166</v>
      </c>
      <c r="G38" s="8">
        <f t="shared" si="6"/>
        <v>-280</v>
      </c>
      <c r="H38" s="8">
        <f t="shared" si="6"/>
        <v>-187</v>
      </c>
    </row>
    <row r="39" spans="1:8" ht="11.25">
      <c r="A39" s="3" t="s">
        <v>32</v>
      </c>
      <c r="B39" s="3"/>
      <c r="C39" s="9">
        <v>-729</v>
      </c>
      <c r="D39" s="9">
        <v>-538</v>
      </c>
      <c r="E39" s="9">
        <v>-380</v>
      </c>
      <c r="F39" s="9">
        <v>-175</v>
      </c>
      <c r="G39" s="9">
        <v>-298</v>
      </c>
      <c r="H39" s="9">
        <v>-197</v>
      </c>
    </row>
    <row r="40" spans="1:8" ht="11.25">
      <c r="A40" s="5" t="s">
        <v>33</v>
      </c>
      <c r="B40" s="7"/>
      <c r="C40" s="7"/>
      <c r="D40" s="7"/>
      <c r="E40" s="7"/>
      <c r="F40" s="7"/>
      <c r="G40" s="7"/>
      <c r="H40" s="7"/>
    </row>
    <row r="41" spans="1:8" ht="11.25">
      <c r="A41" s="7" t="s">
        <v>34</v>
      </c>
      <c r="B41" s="7"/>
      <c r="C41" s="8">
        <v>39</v>
      </c>
      <c r="D41" s="8">
        <v>87</v>
      </c>
      <c r="E41" s="8">
        <v>73</v>
      </c>
      <c r="F41" s="8">
        <v>88</v>
      </c>
      <c r="G41" s="8">
        <v>48</v>
      </c>
      <c r="H41" s="12" t="s">
        <v>22</v>
      </c>
    </row>
    <row r="42" spans="1:8" ht="11.25">
      <c r="A42" s="7" t="s">
        <v>35</v>
      </c>
      <c r="B42" s="7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12" t="s">
        <v>22</v>
      </c>
    </row>
    <row r="43" spans="1:8" ht="11.25">
      <c r="A43" s="7" t="s">
        <v>36</v>
      </c>
      <c r="B43" s="7"/>
      <c r="C43" s="13">
        <f>C41/C12</f>
        <v>0.0705244122965642</v>
      </c>
      <c r="D43" s="13">
        <f>D41/D12</f>
        <v>0.2196969696969697</v>
      </c>
      <c r="E43" s="13">
        <f>E41/E12</f>
        <v>0.20334261838440112</v>
      </c>
      <c r="F43" s="13">
        <f>F41/F12</f>
        <v>0.24649859943977592</v>
      </c>
      <c r="G43" s="13">
        <f>G41/G12</f>
        <v>0.1605351170568562</v>
      </c>
      <c r="H43" s="12" t="s">
        <v>22</v>
      </c>
    </row>
    <row r="44" spans="1:8" ht="11.25">
      <c r="A44" s="7" t="s">
        <v>37</v>
      </c>
      <c r="B44" s="7"/>
      <c r="C44" s="13">
        <f>C42/C12</f>
        <v>0</v>
      </c>
      <c r="D44" s="13">
        <f>D42/D12</f>
        <v>0</v>
      </c>
      <c r="E44" s="13">
        <f>E42/E12</f>
        <v>0</v>
      </c>
      <c r="F44" s="13">
        <f>F42/F12</f>
        <v>0</v>
      </c>
      <c r="G44" s="13">
        <f>G42/G12</f>
        <v>0</v>
      </c>
      <c r="H44" s="12" t="s">
        <v>22</v>
      </c>
    </row>
    <row r="45" spans="1:8" ht="11.25">
      <c r="A45" s="14" t="s">
        <v>38</v>
      </c>
      <c r="B45" s="7"/>
      <c r="C45" s="13">
        <f>(C41+C42)/C12</f>
        <v>0.0705244122965642</v>
      </c>
      <c r="D45" s="13">
        <f>(D41+D42)/D12</f>
        <v>0.2196969696969697</v>
      </c>
      <c r="E45" s="13">
        <f>(E41+E42)/E12</f>
        <v>0.20334261838440112</v>
      </c>
      <c r="F45" s="13">
        <f>(F41+F42)/F12</f>
        <v>0.24649859943977592</v>
      </c>
      <c r="G45" s="13">
        <f>(G41+G42)/G12</f>
        <v>0.1605351170568562</v>
      </c>
      <c r="H45" s="12" t="s">
        <v>22</v>
      </c>
    </row>
    <row r="46" spans="1:8" ht="11.25">
      <c r="A46" s="7" t="s">
        <v>39</v>
      </c>
      <c r="B46" s="7"/>
      <c r="C46" s="13">
        <v>0.0427</v>
      </c>
      <c r="D46" s="13">
        <v>0.0423</v>
      </c>
      <c r="E46" s="13">
        <v>0.0435</v>
      </c>
      <c r="F46" s="13">
        <v>0.0431</v>
      </c>
      <c r="G46" s="13">
        <v>0.0492</v>
      </c>
      <c r="H46" s="12" t="s">
        <v>22</v>
      </c>
    </row>
    <row r="47" spans="1:8" ht="11.25">
      <c r="A47" s="3" t="s">
        <v>40</v>
      </c>
      <c r="B47" s="3"/>
      <c r="C47" s="15">
        <v>60.15</v>
      </c>
      <c r="D47" s="15">
        <v>19.29</v>
      </c>
      <c r="E47" s="15">
        <v>21.26</v>
      </c>
      <c r="F47" s="15">
        <v>17.5</v>
      </c>
      <c r="G47" s="15">
        <v>30.64</v>
      </c>
      <c r="H47" s="16" t="s">
        <v>22</v>
      </c>
    </row>
    <row r="48" spans="1:8" ht="11.25">
      <c r="A48" s="5" t="s">
        <v>41</v>
      </c>
      <c r="B48" s="7"/>
      <c r="C48" s="7"/>
      <c r="D48" s="7"/>
      <c r="E48" s="7"/>
      <c r="F48" s="7"/>
      <c r="G48" s="7"/>
      <c r="H48" s="7"/>
    </row>
    <row r="49" spans="1:8" ht="11.25">
      <c r="A49" s="7" t="s">
        <v>42</v>
      </c>
      <c r="B49" s="7"/>
      <c r="C49" s="13">
        <f aca="true" t="shared" si="7" ref="C49:H49">C24/(C12+C15)</f>
        <v>6.55217965653897</v>
      </c>
      <c r="D49" s="13">
        <f t="shared" si="7"/>
        <v>6.418333333333333</v>
      </c>
      <c r="E49" s="13">
        <f t="shared" si="7"/>
        <v>5.634831460674158</v>
      </c>
      <c r="F49" s="13">
        <f t="shared" si="7"/>
        <v>11.749303621169917</v>
      </c>
      <c r="G49" s="13">
        <f t="shared" si="7"/>
        <v>15.179401993355482</v>
      </c>
      <c r="H49" s="13">
        <f t="shared" si="7"/>
        <v>19.458333333333332</v>
      </c>
    </row>
    <row r="50" spans="1:8" ht="11.25">
      <c r="A50" s="3" t="s">
        <v>43</v>
      </c>
      <c r="B50" s="3"/>
      <c r="C50" s="15">
        <f aca="true" t="shared" si="8" ref="C50:H50">C24/C12</f>
        <v>8.969258589511755</v>
      </c>
      <c r="D50" s="15">
        <f t="shared" si="8"/>
        <v>9.724747474747474</v>
      </c>
      <c r="E50" s="15">
        <f t="shared" si="8"/>
        <v>11.175487465181059</v>
      </c>
      <c r="F50" s="15">
        <f t="shared" si="8"/>
        <v>11.815126050420169</v>
      </c>
      <c r="G50" s="15">
        <f t="shared" si="8"/>
        <v>15.280936454849499</v>
      </c>
      <c r="H50" s="15">
        <f t="shared" si="8"/>
        <v>19.594405594405593</v>
      </c>
    </row>
    <row r="51" spans="1:8" ht="11.25">
      <c r="A51" s="5" t="s">
        <v>44</v>
      </c>
      <c r="B51" s="7"/>
      <c r="C51" s="7"/>
      <c r="D51" s="7"/>
      <c r="E51" s="7"/>
      <c r="F51" s="7"/>
      <c r="G51" s="7"/>
      <c r="H51" s="7"/>
    </row>
    <row r="52" spans="1:8" ht="11.25">
      <c r="A52" s="7" t="s">
        <v>45</v>
      </c>
      <c r="B52" s="7"/>
      <c r="C52" s="17">
        <f aca="true" t="shared" si="9" ref="C52:H52">C11/C16</f>
        <v>28.9609375</v>
      </c>
      <c r="D52" s="17">
        <f t="shared" si="9"/>
        <v>24.21153846153846</v>
      </c>
      <c r="E52" s="17">
        <f t="shared" si="9"/>
        <v>35.82857142857143</v>
      </c>
      <c r="F52" s="17">
        <f t="shared" si="9"/>
        <v>45.149253731343286</v>
      </c>
      <c r="G52" s="17">
        <f t="shared" si="9"/>
        <v>80.125</v>
      </c>
      <c r="H52" s="17">
        <f t="shared" si="9"/>
        <v>352.5</v>
      </c>
    </row>
    <row r="53" spans="1:8" ht="11.25">
      <c r="A53" s="7" t="s">
        <v>46</v>
      </c>
      <c r="B53" s="7"/>
      <c r="C53" s="17">
        <f aca="true" t="shared" si="10" ref="C53:H53">C11/C10</f>
        <v>0.6594911937377691</v>
      </c>
      <c r="D53" s="17">
        <f t="shared" si="10"/>
        <v>0.5876312718786464</v>
      </c>
      <c r="E53" s="17">
        <f t="shared" si="10"/>
        <v>0.5693530079455165</v>
      </c>
      <c r="F53" s="17">
        <f t="shared" si="10"/>
        <v>0.6557554736613918</v>
      </c>
      <c r="G53" s="17">
        <f t="shared" si="10"/>
        <v>0.6555532828799345</v>
      </c>
      <c r="H53" s="17">
        <f t="shared" si="10"/>
        <v>0.7152519445383835</v>
      </c>
    </row>
    <row r="54" spans="1:8" ht="11.25">
      <c r="A54" s="3" t="s">
        <v>47</v>
      </c>
      <c r="B54" s="3"/>
      <c r="C54" s="18">
        <f aca="true" t="shared" si="11" ref="C54:H54">(C11+C15)/C16</f>
        <v>30.5546875</v>
      </c>
      <c r="D54" s="18">
        <f t="shared" si="11"/>
        <v>26.173076923076923</v>
      </c>
      <c r="E54" s="18">
        <f t="shared" si="11"/>
        <v>40.871428571428574</v>
      </c>
      <c r="F54" s="18">
        <f t="shared" si="11"/>
        <v>45.17910447761194</v>
      </c>
      <c r="G54" s="18">
        <f t="shared" si="11"/>
        <v>80.175</v>
      </c>
      <c r="H54" s="18">
        <f t="shared" si="11"/>
        <v>352.6666666666667</v>
      </c>
    </row>
    <row r="55" spans="1:8" ht="11.25">
      <c r="A55" s="5" t="s">
        <v>48</v>
      </c>
      <c r="B55" s="7"/>
      <c r="C55" s="7"/>
      <c r="D55" s="7"/>
      <c r="E55" s="7"/>
      <c r="F55" s="7"/>
      <c r="G55" s="7"/>
      <c r="H55" s="7"/>
    </row>
    <row r="56" spans="1:8" ht="11.25">
      <c r="A56" s="7" t="s">
        <v>49</v>
      </c>
      <c r="B56" s="7"/>
      <c r="C56" s="13">
        <f>(C39)/C27</f>
        <v>-1.3780718336483933</v>
      </c>
      <c r="D56" s="13">
        <f>((D39)/0.75)/D27</f>
        <v>-1.7120127287191726</v>
      </c>
      <c r="E56" s="13">
        <f>((E39)/0.5)/E27</f>
        <v>-1.7117117117117118</v>
      </c>
      <c r="F56" s="13">
        <f>((F39)/0.25)/F27</f>
        <v>-2.8225806451612905</v>
      </c>
      <c r="G56" s="13">
        <f>G39/G27</f>
        <v>-1.3393258426966292</v>
      </c>
      <c r="H56" s="12" t="s">
        <v>22</v>
      </c>
    </row>
    <row r="57" spans="1:8" ht="11.25">
      <c r="A57" s="7" t="s">
        <v>50</v>
      </c>
      <c r="B57" s="7"/>
      <c r="C57" s="13">
        <f>(C39)/C26</f>
        <v>-0.13872502378686966</v>
      </c>
      <c r="D57" s="13">
        <f>((D39)/0.75)/D26</f>
        <v>-0.19185165373985916</v>
      </c>
      <c r="E57" s="13">
        <f>((E39)/0.5)/E26</f>
        <v>-0.2038079914186109</v>
      </c>
      <c r="F57" s="13">
        <f>((F39)/0.25)/F26</f>
        <v>-0.1855779427359491</v>
      </c>
      <c r="G57" s="13">
        <f>G39/G26</f>
        <v>-0.07596227377007392</v>
      </c>
      <c r="H57" s="12" t="s">
        <v>22</v>
      </c>
    </row>
    <row r="58" spans="1:8" ht="11.25">
      <c r="A58" s="7" t="s">
        <v>51</v>
      </c>
      <c r="B58" s="7"/>
      <c r="C58" s="13">
        <f>(C39)/C30</f>
        <v>-0.15300661139678876</v>
      </c>
      <c r="D58" s="13">
        <f>((D39)/0.75)/D30</f>
        <v>-0.22146753113100753</v>
      </c>
      <c r="E58" s="13">
        <f>((E39)/0.5)/E30</f>
        <v>-0.22720478325859492</v>
      </c>
      <c r="F58" s="13">
        <f>((F39)/0.25)/F30</f>
        <v>-0.2012072434607646</v>
      </c>
      <c r="G58" s="13">
        <f>G39/G30</f>
        <v>-0.08085741419074752</v>
      </c>
      <c r="H58" s="12" t="s">
        <v>22</v>
      </c>
    </row>
    <row r="59" spans="1:8" ht="11.25">
      <c r="A59" s="7" t="s">
        <v>52</v>
      </c>
      <c r="B59" s="7"/>
      <c r="C59" s="13">
        <f>(C32)/C26</f>
        <v>0.05746907706945766</v>
      </c>
      <c r="D59" s="13">
        <f>((D32)/0.75)/D26</f>
        <v>0.080948560221093</v>
      </c>
      <c r="E59" s="13">
        <f>((E32)/0.5)/E26</f>
        <v>0.08581389112362564</v>
      </c>
      <c r="F59" s="13">
        <f>((F32)/0.25)/F26</f>
        <v>0.08271474019088017</v>
      </c>
      <c r="G59" s="13">
        <f>G32/G26</f>
        <v>0.05021667091511598</v>
      </c>
      <c r="H59" s="12" t="s">
        <v>22</v>
      </c>
    </row>
    <row r="60" spans="1:8" ht="11.25">
      <c r="A60" s="7" t="s">
        <v>53</v>
      </c>
      <c r="B60" s="7"/>
      <c r="C60" s="13">
        <f>(C33)/C26</f>
        <v>0.00019029495718363463</v>
      </c>
      <c r="D60" s="13">
        <f>((D33)/0.75)/D26</f>
        <v>0.0003566015868770616</v>
      </c>
      <c r="E60" s="13">
        <f>((E33)/0.5)/E26</f>
        <v>0.0005363368195226602</v>
      </c>
      <c r="F60" s="13">
        <f>((F33)/0.25)/F26</f>
        <v>0</v>
      </c>
      <c r="G60" s="13">
        <f>G33/G26</f>
        <v>0.0015294417537598777</v>
      </c>
      <c r="H60" s="12" t="s">
        <v>22</v>
      </c>
    </row>
    <row r="61" spans="1:8" ht="11.25">
      <c r="A61" s="7" t="s">
        <v>54</v>
      </c>
      <c r="B61" s="7"/>
      <c r="C61" s="13">
        <f>(C34)/C26</f>
        <v>0.057278782112274024</v>
      </c>
      <c r="D61" s="13">
        <f>((D34)/0.75)/D26</f>
        <v>0.08059195863421592</v>
      </c>
      <c r="E61" s="13">
        <f>((E34)/0.5)/E26</f>
        <v>0.08527755430410297</v>
      </c>
      <c r="F61" s="13">
        <f>((F34)/0.25)/F26</f>
        <v>0.08271474019088017</v>
      </c>
      <c r="G61" s="13">
        <f>G34/G26</f>
        <v>0.04868722916135611</v>
      </c>
      <c r="H61" s="12" t="s">
        <v>22</v>
      </c>
    </row>
    <row r="62" spans="1:8" ht="11.25">
      <c r="A62" s="7" t="s">
        <v>55</v>
      </c>
      <c r="B62" s="7"/>
      <c r="C62" s="13">
        <f>(C37)/(C36)</f>
        <v>2.991228070175439</v>
      </c>
      <c r="D62" s="13">
        <f>((D37)/0.75)/((D36)/0.75)</f>
        <v>2.9800000000000004</v>
      </c>
      <c r="E62" s="13">
        <f>((E37)/0.5)/((E36)/0.5)</f>
        <v>2.964497041420118</v>
      </c>
      <c r="F62" s="13">
        <f>(F37/0.25)/(F36/0.25)</f>
        <v>3.024390243902439</v>
      </c>
      <c r="G62" s="13">
        <f>G37/G36</f>
        <v>1.4236006051437216</v>
      </c>
      <c r="H62" s="12" t="s">
        <v>22</v>
      </c>
    </row>
    <row r="63" spans="1:8" ht="11.25">
      <c r="A63" s="3" t="s">
        <v>56</v>
      </c>
      <c r="B63" s="3"/>
      <c r="C63" s="15">
        <f>(C35)/C26</f>
        <v>0.00780209324452902</v>
      </c>
      <c r="D63" s="15">
        <f>((D35)/0.75)/D26</f>
        <v>0.008558438085049478</v>
      </c>
      <c r="E63" s="15">
        <f>((E35)/0.5)/E26</f>
        <v>0.0053633681952266025</v>
      </c>
      <c r="F63" s="15">
        <f>(F35/0.255)/F26</f>
        <v>0.004158609361029671</v>
      </c>
      <c r="G63" s="15">
        <f>G35/G26</f>
        <v>0.11980627071119042</v>
      </c>
      <c r="H63" s="16" t="s">
        <v>22</v>
      </c>
    </row>
    <row r="64" spans="1:8" ht="11.25">
      <c r="A64" s="5" t="s">
        <v>57</v>
      </c>
      <c r="B64" s="7"/>
      <c r="C64" s="7"/>
      <c r="D64" s="7"/>
      <c r="E64" s="7"/>
      <c r="F64" s="7"/>
      <c r="G64" s="7"/>
      <c r="H64" s="7"/>
    </row>
    <row r="65" spans="1:8" ht="11.25">
      <c r="A65" s="7" t="s">
        <v>58</v>
      </c>
      <c r="B65" s="7"/>
      <c r="C65" s="8">
        <v>25</v>
      </c>
      <c r="D65" s="8">
        <v>24</v>
      </c>
      <c r="E65" s="8">
        <v>27</v>
      </c>
      <c r="F65" s="8">
        <v>22</v>
      </c>
      <c r="G65" s="8">
        <v>20</v>
      </c>
      <c r="H65" s="8">
        <v>11</v>
      </c>
    </row>
    <row r="66" spans="1:8" ht="11.25">
      <c r="A66" s="7" t="s">
        <v>59</v>
      </c>
      <c r="B66" s="7"/>
      <c r="C66" s="8">
        <v>2</v>
      </c>
      <c r="D66" s="8">
        <v>2</v>
      </c>
      <c r="E66" s="8">
        <v>2</v>
      </c>
      <c r="F66" s="8">
        <v>2</v>
      </c>
      <c r="G66" s="8">
        <v>2</v>
      </c>
      <c r="H66" s="8">
        <v>1</v>
      </c>
    </row>
    <row r="67" spans="1:8" ht="11.25">
      <c r="A67" s="7" t="s">
        <v>60</v>
      </c>
      <c r="B67" s="7"/>
      <c r="C67" s="8">
        <f aca="true" t="shared" si="12" ref="C67:H67">C12/C65</f>
        <v>22.12</v>
      </c>
      <c r="D67" s="8">
        <f t="shared" si="12"/>
        <v>16.5</v>
      </c>
      <c r="E67" s="8">
        <f t="shared" si="12"/>
        <v>13.296296296296296</v>
      </c>
      <c r="F67" s="8">
        <f t="shared" si="12"/>
        <v>16.227272727272727</v>
      </c>
      <c r="G67" s="8">
        <f t="shared" si="12"/>
        <v>14.95</v>
      </c>
      <c r="H67" s="8">
        <f t="shared" si="12"/>
        <v>13</v>
      </c>
    </row>
    <row r="68" spans="1:8" ht="11.25">
      <c r="A68" s="7" t="s">
        <v>61</v>
      </c>
      <c r="B68" s="7"/>
      <c r="C68" s="8">
        <f aca="true" t="shared" si="13" ref="C68:H68">C16/C65</f>
        <v>5.12</v>
      </c>
      <c r="D68" s="8">
        <f t="shared" si="13"/>
        <v>4.333333333333333</v>
      </c>
      <c r="E68" s="8">
        <f t="shared" si="13"/>
        <v>2.5925925925925926</v>
      </c>
      <c r="F68" s="8">
        <f t="shared" si="13"/>
        <v>3.0454545454545454</v>
      </c>
      <c r="G68" s="8">
        <f t="shared" si="13"/>
        <v>2</v>
      </c>
      <c r="H68" s="8">
        <f t="shared" si="13"/>
        <v>0.5454545454545454</v>
      </c>
    </row>
    <row r="69" spans="1:8" ht="11.25">
      <c r="A69" s="3" t="s">
        <v>62</v>
      </c>
      <c r="B69" s="3"/>
      <c r="C69" s="9">
        <f aca="true" t="shared" si="14" ref="C69:H69">C39/C65</f>
        <v>-29.16</v>
      </c>
      <c r="D69" s="9">
        <f t="shared" si="14"/>
        <v>-22.416666666666668</v>
      </c>
      <c r="E69" s="9">
        <f t="shared" si="14"/>
        <v>-14.074074074074074</v>
      </c>
      <c r="F69" s="9">
        <f t="shared" si="14"/>
        <v>-7.954545454545454</v>
      </c>
      <c r="G69" s="9">
        <f t="shared" si="14"/>
        <v>-14.9</v>
      </c>
      <c r="H69" s="9">
        <f t="shared" si="14"/>
        <v>-17.90909090909091</v>
      </c>
    </row>
    <row r="70" spans="1:8" ht="11.25">
      <c r="A70" s="5" t="s">
        <v>63</v>
      </c>
      <c r="B70" s="7"/>
      <c r="C70" s="7"/>
      <c r="D70" s="7"/>
      <c r="E70" s="7"/>
      <c r="F70" s="7"/>
      <c r="G70" s="7"/>
      <c r="H70" s="7"/>
    </row>
    <row r="71" spans="1:8" ht="11.25">
      <c r="A71" s="7" t="s">
        <v>64</v>
      </c>
      <c r="B71" s="7"/>
      <c r="C71" s="13">
        <f>(C10-G10)/G10</f>
        <v>0.14972386991204745</v>
      </c>
      <c r="D71" s="13">
        <f>(D10-3194)/3194</f>
        <v>0.34157795867251095</v>
      </c>
      <c r="E71" s="13">
        <f>(E10-3055)/3055</f>
        <v>0.44189852700491</v>
      </c>
      <c r="F71" s="12">
        <f>(F10-2929)/2929</f>
        <v>0.5749402526459543</v>
      </c>
      <c r="G71" s="13">
        <f>(G10-H10)/H10</f>
        <v>0.6533648968549205</v>
      </c>
      <c r="H71" s="12" t="s">
        <v>22</v>
      </c>
    </row>
    <row r="72" spans="1:8" ht="11.25">
      <c r="A72" s="7" t="s">
        <v>65</v>
      </c>
      <c r="B72" s="7"/>
      <c r="C72" s="13">
        <f>(C12-G12)/G12</f>
        <v>0.8494983277591973</v>
      </c>
      <c r="D72" s="13">
        <f>D12/239-1</f>
        <v>0.6569037656903767</v>
      </c>
      <c r="E72" s="13">
        <f>E12/176-1</f>
        <v>1.039772727272727</v>
      </c>
      <c r="F72" s="13">
        <f>F12/136-1</f>
        <v>1.625</v>
      </c>
      <c r="G72" s="13">
        <f>(G12-H12)/H12</f>
        <v>1.0909090909090908</v>
      </c>
      <c r="H72" s="12" t="s">
        <v>22</v>
      </c>
    </row>
    <row r="73" spans="1:8" ht="11.25">
      <c r="A73" s="7"/>
      <c r="B73" s="7" t="s">
        <v>13</v>
      </c>
      <c r="C73" s="13">
        <f>(C13-G13)/G13</f>
        <v>0.8494983277591973</v>
      </c>
      <c r="D73" s="13">
        <f>D13/239-1</f>
        <v>0.6569037656903767</v>
      </c>
      <c r="E73" s="13">
        <f>E13/176-1</f>
        <v>1.039772727272727</v>
      </c>
      <c r="F73" s="13">
        <f>F13/136-1</f>
        <v>1.625</v>
      </c>
      <c r="G73" s="13">
        <f>(G13-H13)/H13</f>
        <v>1.0909090909090908</v>
      </c>
      <c r="H73" s="12" t="s">
        <v>22</v>
      </c>
    </row>
    <row r="74" spans="1:8" ht="11.25">
      <c r="A74" s="7"/>
      <c r="B74" s="7" t="s">
        <v>14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2" t="s">
        <v>22</v>
      </c>
    </row>
    <row r="75" spans="1:8" ht="11.25">
      <c r="A75" s="7" t="s">
        <v>66</v>
      </c>
      <c r="B75" s="7"/>
      <c r="C75" s="13">
        <f>(C16-G16)/G16</f>
        <v>2.2</v>
      </c>
      <c r="D75" s="13">
        <f>D16/36-1</f>
        <v>1.8888888888888888</v>
      </c>
      <c r="E75" s="13">
        <f>E16/24-1</f>
        <v>1.9166666666666665</v>
      </c>
      <c r="F75" s="13">
        <f>F16/8-1</f>
        <v>7.375</v>
      </c>
      <c r="G75" s="13">
        <f>(G16-H16)/H16</f>
        <v>5.666666666666667</v>
      </c>
      <c r="H75" s="12" t="s">
        <v>22</v>
      </c>
    </row>
    <row r="76" spans="1:8" ht="11.25">
      <c r="A76" s="7"/>
      <c r="B76" s="7" t="s">
        <v>13</v>
      </c>
      <c r="C76" s="13">
        <f>(C17-G17)/G17</f>
        <v>2.2</v>
      </c>
      <c r="D76" s="13">
        <f>D17/36-1</f>
        <v>1.8888888888888888</v>
      </c>
      <c r="E76" s="13">
        <f>E17/24-1</f>
        <v>1.9166666666666665</v>
      </c>
      <c r="F76" s="13">
        <f>F17/8-1</f>
        <v>7.375</v>
      </c>
      <c r="G76" s="13">
        <f>(G17-H17)/H17</f>
        <v>5.666666666666667</v>
      </c>
      <c r="H76" s="12" t="s">
        <v>22</v>
      </c>
    </row>
    <row r="77" spans="1:8" ht="11.25">
      <c r="A77" s="7"/>
      <c r="B77" s="7" t="s">
        <v>14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2" t="s">
        <v>22</v>
      </c>
    </row>
    <row r="78" spans="1:8" ht="11.25">
      <c r="A78" s="7" t="s">
        <v>67</v>
      </c>
      <c r="B78" s="7"/>
      <c r="C78" s="13">
        <f>(C24-G24)/G24</f>
        <v>0.08557671262858393</v>
      </c>
      <c r="D78" s="13">
        <f>(D24-2627)/2627</f>
        <v>0.4659307194518462</v>
      </c>
      <c r="E78" s="13">
        <f>(E24-2678)/2678</f>
        <v>0.4981329350261389</v>
      </c>
      <c r="F78" s="13">
        <f>(F24-2741)/2741</f>
        <v>0.5388544326887997</v>
      </c>
      <c r="G78" s="13">
        <f>(G24-H24)/H24</f>
        <v>0.6306209850107066</v>
      </c>
      <c r="H78" s="12" t="s">
        <v>22</v>
      </c>
    </row>
    <row r="79" spans="1:8" ht="11.25">
      <c r="A79" s="3" t="s">
        <v>68</v>
      </c>
      <c r="B79" s="3"/>
      <c r="C79" s="15">
        <f>C39/G39-1</f>
        <v>1.4463087248322148</v>
      </c>
      <c r="D79" s="15">
        <f>-D39/-197-1</f>
        <v>-3.730964467005076</v>
      </c>
      <c r="E79" s="15">
        <f>E39/-133-1</f>
        <v>1.8571428571428572</v>
      </c>
      <c r="F79" s="15">
        <f>F39/-70-1</f>
        <v>1.5</v>
      </c>
      <c r="G79" s="15">
        <f>(G39-H39)/H39</f>
        <v>0.5126903553299492</v>
      </c>
      <c r="H79" s="16" t="s">
        <v>22</v>
      </c>
    </row>
    <row r="80" spans="1:8" ht="11.25">
      <c r="A80" s="7"/>
      <c r="B80" s="7"/>
      <c r="C80" s="7"/>
      <c r="D80" s="7"/>
      <c r="E80" s="7"/>
      <c r="F80" s="7"/>
      <c r="G80" s="7"/>
      <c r="H80" s="7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  <row r="92" spans="1:8" ht="9">
      <c r="A92" s="2"/>
      <c r="B92" s="2"/>
      <c r="C92" s="2"/>
      <c r="D92" s="2"/>
      <c r="E92" s="2"/>
      <c r="F92" s="2"/>
      <c r="G92" s="2"/>
      <c r="H92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2002-05-02T19:02:58Z</cp:lastPrinted>
  <dcterms:created xsi:type="dcterms:W3CDTF">2002-03-08T15:12:55Z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