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Leumi" sheetId="1" r:id="rId1"/>
  </sheets>
  <definedNames/>
  <calcPr fullCalcOnLoad="1"/>
</workbook>
</file>

<file path=xl/sharedStrings.xml><?xml version="1.0" encoding="utf-8"?>
<sst xmlns="http://schemas.openxmlformats.org/spreadsheetml/2006/main" count="80" uniqueCount="68">
  <si>
    <t>CUADRO No. 18-45    BANK LEUMI-LE ISRAEL, B.M.</t>
  </si>
  <si>
    <t>ESTADISTICA FINANCIERA. AÑOS 1998, 1999, Y TRIMESTRES DE 2000</t>
  </si>
  <si>
    <t>(En miles de balboas)</t>
  </si>
  <si>
    <t>Diciembre 2000</t>
  </si>
  <si>
    <t>Sept 2000</t>
  </si>
  <si>
    <t>Junio 2000</t>
  </si>
  <si>
    <t>Marzo 2000</t>
  </si>
  <si>
    <t>Diciembre 1999</t>
  </si>
  <si>
    <t>Diciembre 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</si>
  <si>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</si>
  <si>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</si>
  <si>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</si>
  <si>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</si>
  <si>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</si>
  <si>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</si>
  <si>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</si>
  <si>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</si>
  <si>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</si>
  <si>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</si>
  <si>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</si>
  <si>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</si>
  <si>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</si>
  <si>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</si>
  <si>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</si>
  <si>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</si>
  <si>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</si>
  <si>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</si>
  <si>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</si>
  <si>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</si>
  <si>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</si>
  <si>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</si>
  <si>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</si>
  <si>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</si>
  <si>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Morosos</t>
  </si>
  <si>
    <t>Total de Préstamos Vencidos</t>
  </si>
  <si>
    <t>Préstamos Morosos / Préstamos Totales</t>
  </si>
  <si>
    <t>Préstamos Vencidos / Préstamos Totales</t>
  </si>
  <si>
    <t>Morosos + Vencidos / Préstamos Totales</t>
  </si>
  <si>
    <t>Provisiones Cuentas Malas / Préstamos Totales</t>
  </si>
  <si>
    <t>Provisiones / Préstamos Morosos + Vencidos</t>
  </si>
  <si>
    <t>Razones de Capital</t>
  </si>
  <si>
    <t>Patrimonio / Activos Generadores de Ingreso</t>
  </si>
  <si>
    <t>Patrimonio /Activos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</si>
  <si>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</si>
  <si>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</si>
  <si>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</si>
  <si>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</si>
  <si>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</si>
  <si>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</si>
  <si>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</si>
  <si>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</si>
  <si>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Totales (Promedio)</t>
  </si>
  <si>
    <t>Egresos Operaciones / Activos Totales (Promedio)</t>
  </si>
  <si>
    <t>Ingresos Netos por Intereses / Activos Totales (Promedio)</t>
  </si>
  <si>
    <t>Egresos Generales / Ingresos de Operaciones</t>
  </si>
  <si>
    <t>Otros Ingresos / Activos Totales (Promedio)</t>
  </si>
  <si>
    <t>Productividad</t>
  </si>
  <si>
    <t>Número de Empleados</t>
  </si>
  <si>
    <t>Sucursales</t>
  </si>
  <si>
    <t>Préstamos / Empleados  (En miles de balboas)</t>
  </si>
  <si>
    <t>Depósitos Totales / Empleados  (En miles de balboas)</t>
  </si>
  <si>
    <t>Utilidad Neta / Empleados  (En miles de balboas)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</si>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</sst>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33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%"/>
    <numFmt numFmtId="182" formatCode="_(* #,##0.0000_);_(* \(#,##0.0000\);_(* &quot;-&quot;??_);_(@_)"/>
    <numFmt numFmtId="183" formatCode="0.00000"/>
    <numFmt numFmtId="184" formatCode="0.0000"/>
    <numFmt numFmtId="185" formatCode="0.000"/>
    <numFmt numFmtId="186" formatCode="0.0"/>
    <numFmt numFmtId="187" formatCode="_ * #,##0.000_ ;_ * \-#,##0.000_ ;_ * &quot;-&quot;??_ ;_ @_ "/>
    <numFmt numFmtId="188" formatCode="_ * #,##0.0000_ ;_ * \-#,##0.0000_ ;_ * &quot;-&quot;??_ ;_ @_ "/>
  </numFmts>
  <fonts count="4">
    <font>
      <sz val="10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179" fontId="2" fillId="0" borderId="0" xfId="15" applyNumberFormat="1" applyFont="1" applyAlignment="1">
      <alignment/>
    </xf>
    <xf numFmtId="0" fontId="3" fillId="0" borderId="0" xfId="0" applyFont="1" applyAlignment="1">
      <alignment/>
    </xf>
    <xf numFmtId="179" fontId="3" fillId="0" borderId="0" xfId="15" applyNumberFormat="1" applyFont="1" applyAlignment="1">
      <alignment/>
    </xf>
    <xf numFmtId="179" fontId="3" fillId="0" borderId="1" xfId="15" applyNumberFormat="1" applyFont="1" applyBorder="1" applyAlignment="1">
      <alignment/>
    </xf>
    <xf numFmtId="10" fontId="3" fillId="0" borderId="0" xfId="19" applyNumberFormat="1" applyFont="1" applyAlignment="1">
      <alignment/>
    </xf>
    <xf numFmtId="0" fontId="3" fillId="0" borderId="0" xfId="0" applyFont="1" applyBorder="1" applyAlignment="1">
      <alignment/>
    </xf>
    <xf numFmtId="10" fontId="3" fillId="0" borderId="1" xfId="19" applyNumberFormat="1" applyFont="1" applyBorder="1" applyAlignment="1">
      <alignment/>
    </xf>
    <xf numFmtId="181" fontId="3" fillId="0" borderId="0" xfId="19" applyNumberFormat="1" applyFont="1" applyAlignment="1">
      <alignment/>
    </xf>
    <xf numFmtId="181" fontId="3" fillId="0" borderId="1" xfId="19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295275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6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5" sqref="E5"/>
    </sheetView>
  </sheetViews>
  <sheetFormatPr defaultColWidth="11.421875" defaultRowHeight="12.75"/>
  <cols>
    <col min="1" max="1" width="3.421875" style="1" customWidth="1"/>
    <col min="2" max="2" width="34.00390625" style="1" customWidth="1"/>
    <col min="3" max="3" width="11.421875" style="1" customWidth="1"/>
    <col min="4" max="5" width="9.421875" style="1" customWidth="1"/>
    <col min="6" max="6" width="9.7109375" style="1" customWidth="1"/>
    <col min="7" max="7" width="10.57421875" style="1" customWidth="1"/>
    <col min="8" max="16384" width="11.421875" style="1" customWidth="1"/>
  </cols>
  <sheetData>
    <row r="1" spans="2:8" ht="11.25">
      <c r="B1" s="14"/>
      <c r="C1" s="14"/>
      <c r="D1" s="14"/>
      <c r="E1" s="14"/>
      <c r="F1" s="14"/>
      <c r="G1" s="14"/>
      <c r="H1" s="14"/>
    </row>
    <row r="2" spans="2:8" ht="11.25">
      <c r="B2" s="14"/>
      <c r="C2" s="14"/>
      <c r="D2" s="14"/>
      <c r="E2" s="14"/>
      <c r="F2" s="14" t="s">
        <v>0</v>
      </c>
      <c r="G2" s="14"/>
      <c r="H2" s="14"/>
    </row>
    <row r="3" spans="3:8" ht="11.25">
      <c r="C3" s="15"/>
      <c r="D3" s="15"/>
      <c r="E3" s="15"/>
      <c r="F3" s="14" t="s">
        <v>1</v>
      </c>
      <c r="G3" s="15"/>
      <c r="H3" s="15"/>
    </row>
    <row r="4" spans="1:8" ht="11.25">
      <c r="A4" s="15"/>
      <c r="B4" s="15"/>
      <c r="C4" s="15"/>
      <c r="D4" s="15"/>
      <c r="E4" s="15"/>
      <c r="F4" s="15" t="s">
        <v>2</v>
      </c>
      <c r="G4" s="15"/>
      <c r="H4" s="15"/>
    </row>
    <row r="5" spans="1:8" ht="11.25">
      <c r="A5" s="15"/>
      <c r="B5" s="15"/>
      <c r="C5" s="15"/>
      <c r="D5" s="15"/>
      <c r="E5" s="15"/>
      <c r="F5" s="15"/>
      <c r="G5" s="15"/>
      <c r="H5" s="15"/>
    </row>
    <row r="6" spans="1:8" ht="11.25">
      <c r="A6" s="2"/>
      <c r="B6" s="2"/>
      <c r="C6" s="2"/>
      <c r="D6" s="2"/>
      <c r="E6" s="2"/>
      <c r="F6" s="2"/>
      <c r="G6" s="2"/>
      <c r="H6" s="2"/>
    </row>
    <row r="7" spans="1:8" ht="11.25">
      <c r="A7" s="3"/>
      <c r="B7" s="3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</row>
    <row r="8" spans="1:8" ht="11.25">
      <c r="A8" s="4" t="s">
        <v>9</v>
      </c>
      <c r="B8" s="4"/>
      <c r="C8" s="5"/>
      <c r="D8" s="5"/>
      <c r="E8" s="5"/>
      <c r="F8" s="5"/>
      <c r="G8" s="5"/>
      <c r="H8" s="5"/>
    </row>
    <row r="9" spans="1:8" ht="11.25">
      <c r="A9" s="6" t="s">
        <v>10</v>
      </c>
      <c r="B9" s="6"/>
      <c r="C9" s="7">
        <v>79617</v>
      </c>
      <c r="D9" s="7">
        <v>83701</v>
      </c>
      <c r="E9" s="7">
        <v>72596</v>
      </c>
      <c r="F9" s="7">
        <v>68594</v>
      </c>
      <c r="G9" s="7">
        <v>69162</v>
      </c>
      <c r="H9" s="7">
        <v>64132</v>
      </c>
    </row>
    <row r="10" spans="1:8" ht="11.25">
      <c r="A10" s="6" t="s">
        <v>11</v>
      </c>
      <c r="B10" s="6"/>
      <c r="C10" s="7">
        <v>12115</v>
      </c>
      <c r="D10" s="7">
        <v>4975</v>
      </c>
      <c r="E10" s="7">
        <v>4951</v>
      </c>
      <c r="F10" s="7">
        <v>5470</v>
      </c>
      <c r="G10" s="7">
        <v>7684</v>
      </c>
      <c r="H10" s="7">
        <v>8385</v>
      </c>
    </row>
    <row r="11" spans="1:8" ht="11.25">
      <c r="A11" s="6" t="s">
        <v>12</v>
      </c>
      <c r="B11" s="6"/>
      <c r="C11" s="7">
        <f aca="true" t="shared" si="0" ref="C11:H11">C12+C13</f>
        <v>65568</v>
      </c>
      <c r="D11" s="7">
        <f t="shared" si="0"/>
        <v>76243</v>
      </c>
      <c r="E11" s="7">
        <f t="shared" si="0"/>
        <v>64698</v>
      </c>
      <c r="F11" s="7">
        <f t="shared" si="0"/>
        <v>61505</v>
      </c>
      <c r="G11" s="7">
        <f t="shared" si="0"/>
        <v>60181</v>
      </c>
      <c r="H11" s="7">
        <f t="shared" si="0"/>
        <v>54051</v>
      </c>
    </row>
    <row r="12" spans="1:8" ht="11.25">
      <c r="A12" s="6"/>
      <c r="B12" s="6" t="s">
        <v>13</v>
      </c>
      <c r="C12" s="7">
        <v>64062</v>
      </c>
      <c r="D12" s="7">
        <v>74743</v>
      </c>
      <c r="E12" s="7">
        <v>63198</v>
      </c>
      <c r="F12" s="7">
        <v>59985</v>
      </c>
      <c r="G12" s="7">
        <v>56682</v>
      </c>
      <c r="H12" s="7">
        <v>51317</v>
      </c>
    </row>
    <row r="13" spans="1:8" ht="11.25">
      <c r="A13" s="6"/>
      <c r="B13" s="6" t="s">
        <v>14</v>
      </c>
      <c r="C13" s="7">
        <v>1506</v>
      </c>
      <c r="D13" s="7">
        <v>1500</v>
      </c>
      <c r="E13" s="7">
        <v>1500</v>
      </c>
      <c r="F13" s="7">
        <v>1520</v>
      </c>
      <c r="G13" s="7">
        <v>3499</v>
      </c>
      <c r="H13" s="7">
        <v>2734</v>
      </c>
    </row>
    <row r="14" spans="1:8" ht="11.25">
      <c r="A14" s="6" t="s">
        <v>15</v>
      </c>
      <c r="B14" s="6"/>
      <c r="C14" s="7">
        <v>0</v>
      </c>
      <c r="D14" s="7">
        <v>195</v>
      </c>
      <c r="E14" s="7">
        <v>194</v>
      </c>
      <c r="F14" s="7">
        <v>192</v>
      </c>
      <c r="G14" s="7">
        <v>190</v>
      </c>
      <c r="H14" s="7">
        <v>185</v>
      </c>
    </row>
    <row r="15" spans="1:8" ht="11.25">
      <c r="A15" s="6" t="s">
        <v>16</v>
      </c>
      <c r="B15" s="6"/>
      <c r="C15" s="7">
        <f aca="true" t="shared" si="1" ref="C15:H15">C16+C20</f>
        <v>70052</v>
      </c>
      <c r="D15" s="7">
        <f t="shared" si="1"/>
        <v>73531</v>
      </c>
      <c r="E15" s="7">
        <f t="shared" si="1"/>
        <v>61794</v>
      </c>
      <c r="F15" s="7">
        <f t="shared" si="1"/>
        <v>59111</v>
      </c>
      <c r="G15" s="7">
        <f t="shared" si="1"/>
        <v>60030</v>
      </c>
      <c r="H15" s="7">
        <f t="shared" si="1"/>
        <v>54297</v>
      </c>
    </row>
    <row r="16" spans="1:8" ht="11.25">
      <c r="A16" s="6"/>
      <c r="B16" s="6" t="s">
        <v>13</v>
      </c>
      <c r="C16" s="7">
        <f aca="true" t="shared" si="2" ref="C16:H16">SUM(C17:C19)</f>
        <v>66231</v>
      </c>
      <c r="D16" s="7">
        <f t="shared" si="2"/>
        <v>58125</v>
      </c>
      <c r="E16" s="7">
        <f t="shared" si="2"/>
        <v>52447</v>
      </c>
      <c r="F16" s="7">
        <f t="shared" si="2"/>
        <v>55802</v>
      </c>
      <c r="G16" s="7">
        <f t="shared" si="2"/>
        <v>56991</v>
      </c>
      <c r="H16" s="7">
        <f t="shared" si="2"/>
        <v>53275</v>
      </c>
    </row>
    <row r="17" spans="1:8" ht="11.25">
      <c r="A17" s="6"/>
      <c r="B17" s="6" t="s">
        <v>17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</row>
    <row r="18" spans="1:8" ht="11.25">
      <c r="A18" s="6"/>
      <c r="B18" s="6" t="s">
        <v>18</v>
      </c>
      <c r="C18" s="7">
        <v>61231</v>
      </c>
      <c r="D18" s="7">
        <v>53125</v>
      </c>
      <c r="E18" s="7">
        <v>52447</v>
      </c>
      <c r="F18" s="7">
        <v>55802</v>
      </c>
      <c r="G18" s="7">
        <v>56991</v>
      </c>
      <c r="H18" s="7">
        <v>53275</v>
      </c>
    </row>
    <row r="19" spans="1:8" ht="11.25">
      <c r="A19" s="6"/>
      <c r="B19" s="6" t="s">
        <v>19</v>
      </c>
      <c r="C19" s="7">
        <v>5000</v>
      </c>
      <c r="D19" s="7">
        <v>5000</v>
      </c>
      <c r="E19" s="7">
        <v>0</v>
      </c>
      <c r="F19" s="7">
        <v>0</v>
      </c>
      <c r="G19" s="7">
        <v>0</v>
      </c>
      <c r="H19" s="7">
        <v>0</v>
      </c>
    </row>
    <row r="20" spans="1:8" ht="11.25">
      <c r="A20" s="6"/>
      <c r="B20" s="6" t="s">
        <v>14</v>
      </c>
      <c r="C20" s="7">
        <f aca="true" t="shared" si="3" ref="C20:H20">SUM(C21:C22)</f>
        <v>3821</v>
      </c>
      <c r="D20" s="7">
        <f t="shared" si="3"/>
        <v>15406</v>
      </c>
      <c r="E20" s="7">
        <f t="shared" si="3"/>
        <v>9347</v>
      </c>
      <c r="F20" s="7">
        <f t="shared" si="3"/>
        <v>3309</v>
      </c>
      <c r="G20" s="7">
        <f t="shared" si="3"/>
        <v>3039</v>
      </c>
      <c r="H20" s="7">
        <f t="shared" si="3"/>
        <v>1022</v>
      </c>
    </row>
    <row r="21" spans="1:8" ht="11.25">
      <c r="A21" s="6"/>
      <c r="B21" s="6" t="s">
        <v>18</v>
      </c>
      <c r="C21" s="7">
        <v>3821</v>
      </c>
      <c r="D21" s="7">
        <v>3406</v>
      </c>
      <c r="E21" s="7">
        <v>3347</v>
      </c>
      <c r="F21" s="7">
        <v>2809</v>
      </c>
      <c r="G21" s="7">
        <v>1539</v>
      </c>
      <c r="H21" s="7">
        <v>1022</v>
      </c>
    </row>
    <row r="22" spans="1:8" ht="11.25">
      <c r="A22" s="6"/>
      <c r="B22" s="6" t="s">
        <v>19</v>
      </c>
      <c r="C22" s="7">
        <v>0</v>
      </c>
      <c r="D22" s="7">
        <v>12000</v>
      </c>
      <c r="E22" s="7">
        <v>6000</v>
      </c>
      <c r="F22" s="7">
        <v>500</v>
      </c>
      <c r="G22" s="7">
        <v>1500</v>
      </c>
      <c r="H22" s="7">
        <v>0</v>
      </c>
    </row>
    <row r="23" spans="1:8" ht="11.25">
      <c r="A23" s="2" t="s">
        <v>20</v>
      </c>
      <c r="B23" s="2"/>
      <c r="C23" s="8">
        <v>5550</v>
      </c>
      <c r="D23" s="8">
        <v>5864</v>
      </c>
      <c r="E23" s="8">
        <v>5603</v>
      </c>
      <c r="F23" s="8">
        <v>5396</v>
      </c>
      <c r="G23" s="8">
        <v>5282</v>
      </c>
      <c r="H23" s="8">
        <v>4912</v>
      </c>
    </row>
    <row r="24" spans="1:8" ht="11.25">
      <c r="A24" s="4" t="s">
        <v>21</v>
      </c>
      <c r="B24" s="6"/>
      <c r="C24" s="7"/>
      <c r="D24" s="7"/>
      <c r="E24" s="7"/>
      <c r="F24" s="7"/>
      <c r="G24" s="7"/>
      <c r="H24" s="7"/>
    </row>
    <row r="25" spans="1:8" ht="11.25">
      <c r="A25" s="6" t="s">
        <v>10</v>
      </c>
      <c r="B25" s="6"/>
      <c r="C25" s="7">
        <f>(79617+69162)/2</f>
        <v>74389.5</v>
      </c>
      <c r="D25" s="7">
        <f>(D9+69145)/2</f>
        <v>76423</v>
      </c>
      <c r="E25" s="7">
        <f>(E9+68907)/2</f>
        <v>70751.5</v>
      </c>
      <c r="F25" s="7">
        <f>(F9+62179)/2</f>
        <v>65386.5</v>
      </c>
      <c r="G25" s="7">
        <f>(G9+H9)/2</f>
        <v>66647</v>
      </c>
      <c r="H25" s="7">
        <f>(H9+70289)/2</f>
        <v>67210.5</v>
      </c>
    </row>
    <row r="26" spans="1:8" ht="11.25">
      <c r="A26" s="6" t="s">
        <v>22</v>
      </c>
      <c r="B26" s="6"/>
      <c r="C26" s="7">
        <f aca="true" t="shared" si="4" ref="C26:H26">C27+C28</f>
        <v>64624</v>
      </c>
      <c r="D26" s="7">
        <f t="shared" si="4"/>
        <v>69696</v>
      </c>
      <c r="E26" s="7">
        <f t="shared" si="4"/>
        <v>64391</v>
      </c>
      <c r="F26" s="7">
        <f t="shared" si="4"/>
        <v>58801.5</v>
      </c>
      <c r="G26" s="7">
        <f t="shared" si="4"/>
        <v>57303.5</v>
      </c>
      <c r="H26" s="7">
        <f t="shared" si="4"/>
        <v>48991.5</v>
      </c>
    </row>
    <row r="27" spans="1:8" ht="11.25">
      <c r="A27" s="6"/>
      <c r="B27" s="6" t="s">
        <v>12</v>
      </c>
      <c r="C27" s="7">
        <f>(C11+G11)/2</f>
        <v>62874.5</v>
      </c>
      <c r="D27" s="7">
        <f>(D11+62765)/2</f>
        <v>69504</v>
      </c>
      <c r="E27" s="7">
        <f>(E11+63702)/2</f>
        <v>64200</v>
      </c>
      <c r="F27" s="7">
        <f>(F11+55720)/2</f>
        <v>58612.5</v>
      </c>
      <c r="G27" s="7">
        <f>(G11+H11)/2</f>
        <v>57116</v>
      </c>
      <c r="H27" s="7">
        <f>(H11+43545)/2</f>
        <v>48798</v>
      </c>
    </row>
    <row r="28" spans="1:8" ht="11.25">
      <c r="A28" s="6"/>
      <c r="B28" s="6" t="s">
        <v>15</v>
      </c>
      <c r="C28" s="7">
        <f>(C14+G13)/2</f>
        <v>1749.5</v>
      </c>
      <c r="D28" s="7">
        <f>(D14+189)/2</f>
        <v>192</v>
      </c>
      <c r="E28" s="7">
        <f>(E14+188)/2</f>
        <v>191</v>
      </c>
      <c r="F28" s="7">
        <f>(F14+186)/2</f>
        <v>189</v>
      </c>
      <c r="G28" s="7">
        <f>(G14+H14)/2</f>
        <v>187.5</v>
      </c>
      <c r="H28" s="7">
        <f>(H14+202)/2</f>
        <v>193.5</v>
      </c>
    </row>
    <row r="29" spans="1:8" ht="11.25">
      <c r="A29" s="2" t="s">
        <v>20</v>
      </c>
      <c r="B29" s="2"/>
      <c r="C29" s="8">
        <f>(C23+G23)/2</f>
        <v>5416</v>
      </c>
      <c r="D29" s="8">
        <f>(D23+5332)/2</f>
        <v>5598</v>
      </c>
      <c r="E29" s="8">
        <f>(E23+5213)/2</f>
        <v>5408</v>
      </c>
      <c r="F29" s="8">
        <f>(F23+5088)/2</f>
        <v>5242</v>
      </c>
      <c r="G29" s="8">
        <f>(G23+H23)/2</f>
        <v>5097</v>
      </c>
      <c r="H29" s="8">
        <f>(H23+4474)/2</f>
        <v>4693</v>
      </c>
    </row>
    <row r="30" spans="1:8" ht="11.25">
      <c r="A30" s="4" t="s">
        <v>23</v>
      </c>
      <c r="B30" s="6"/>
      <c r="C30" s="6"/>
      <c r="D30" s="6"/>
      <c r="E30" s="6"/>
      <c r="F30" s="6"/>
      <c r="G30" s="6"/>
      <c r="H30" s="6"/>
    </row>
    <row r="31" spans="1:8" ht="11.25">
      <c r="A31" s="6" t="s">
        <v>24</v>
      </c>
      <c r="B31" s="6"/>
      <c r="C31" s="7">
        <f>1932+D31</f>
        <v>6899</v>
      </c>
      <c r="D31" s="7">
        <f>1844+E31</f>
        <v>4967</v>
      </c>
      <c r="E31" s="7">
        <f>1662+F31</f>
        <v>3123</v>
      </c>
      <c r="F31" s="7">
        <v>1461</v>
      </c>
      <c r="G31" s="7">
        <v>5795</v>
      </c>
      <c r="H31" s="7">
        <v>5821</v>
      </c>
    </row>
    <row r="32" spans="1:8" ht="11.25">
      <c r="A32" s="6" t="s">
        <v>25</v>
      </c>
      <c r="B32" s="6"/>
      <c r="C32" s="7">
        <f>1404+D32</f>
        <v>4896</v>
      </c>
      <c r="D32" s="7">
        <f>1358+E32</f>
        <v>3492</v>
      </c>
      <c r="E32" s="7">
        <f>1088+F32</f>
        <v>2134</v>
      </c>
      <c r="F32" s="7">
        <v>1046</v>
      </c>
      <c r="G32" s="7">
        <v>4048</v>
      </c>
      <c r="H32" s="7">
        <v>3808</v>
      </c>
    </row>
    <row r="33" spans="1:8" ht="11.25">
      <c r="A33" s="6" t="s">
        <v>26</v>
      </c>
      <c r="B33" s="6"/>
      <c r="C33" s="7">
        <f aca="true" t="shared" si="5" ref="C33:H33">C31-C32</f>
        <v>2003</v>
      </c>
      <c r="D33" s="7">
        <f t="shared" si="5"/>
        <v>1475</v>
      </c>
      <c r="E33" s="7">
        <f t="shared" si="5"/>
        <v>989</v>
      </c>
      <c r="F33" s="7">
        <f t="shared" si="5"/>
        <v>415</v>
      </c>
      <c r="G33" s="7">
        <f t="shared" si="5"/>
        <v>1747</v>
      </c>
      <c r="H33" s="7">
        <f t="shared" si="5"/>
        <v>2013</v>
      </c>
    </row>
    <row r="34" spans="1:8" ht="11.25">
      <c r="A34" s="6" t="s">
        <v>27</v>
      </c>
      <c r="B34" s="6"/>
      <c r="C34" s="7">
        <f>187+D34</f>
        <v>867</v>
      </c>
      <c r="D34" s="7">
        <f>260+E34</f>
        <v>680</v>
      </c>
      <c r="E34" s="7">
        <f>202+F34</f>
        <v>420</v>
      </c>
      <c r="F34" s="7">
        <v>218</v>
      </c>
      <c r="G34" s="7">
        <v>840</v>
      </c>
      <c r="H34" s="7">
        <v>1002</v>
      </c>
    </row>
    <row r="35" spans="1:8" ht="11.25">
      <c r="A35" s="6" t="s">
        <v>28</v>
      </c>
      <c r="B35" s="6"/>
      <c r="C35" s="7">
        <f aca="true" t="shared" si="6" ref="C35:H35">C33+C34</f>
        <v>2870</v>
      </c>
      <c r="D35" s="7">
        <f t="shared" si="6"/>
        <v>2155</v>
      </c>
      <c r="E35" s="7">
        <f t="shared" si="6"/>
        <v>1409</v>
      </c>
      <c r="F35" s="7">
        <f t="shared" si="6"/>
        <v>633</v>
      </c>
      <c r="G35" s="7">
        <f t="shared" si="6"/>
        <v>2587</v>
      </c>
      <c r="H35" s="7">
        <f t="shared" si="6"/>
        <v>3015</v>
      </c>
    </row>
    <row r="36" spans="1:8" ht="11.25">
      <c r="A36" s="6" t="s">
        <v>29</v>
      </c>
      <c r="B36" s="6"/>
      <c r="C36" s="7">
        <f>583+D36</f>
        <v>1912</v>
      </c>
      <c r="D36" s="7">
        <f>425+E36</f>
        <v>1329</v>
      </c>
      <c r="E36" s="7">
        <f>445+F36</f>
        <v>904</v>
      </c>
      <c r="F36" s="7">
        <v>459</v>
      </c>
      <c r="G36" s="7">
        <v>1880</v>
      </c>
      <c r="H36" s="7">
        <v>1980</v>
      </c>
    </row>
    <row r="37" spans="1:8" ht="11.25">
      <c r="A37" s="6" t="s">
        <v>30</v>
      </c>
      <c r="B37" s="6"/>
      <c r="C37" s="7">
        <f aca="true" t="shared" si="7" ref="C37:H37">C35-C36</f>
        <v>958</v>
      </c>
      <c r="D37" s="7">
        <f t="shared" si="7"/>
        <v>826</v>
      </c>
      <c r="E37" s="7">
        <f t="shared" si="7"/>
        <v>505</v>
      </c>
      <c r="F37" s="7">
        <f t="shared" si="7"/>
        <v>174</v>
      </c>
      <c r="G37" s="7">
        <f t="shared" si="7"/>
        <v>707</v>
      </c>
      <c r="H37" s="7">
        <f t="shared" si="7"/>
        <v>1035</v>
      </c>
    </row>
    <row r="38" spans="1:8" ht="11.25">
      <c r="A38" s="2" t="s">
        <v>31</v>
      </c>
      <c r="B38" s="2"/>
      <c r="C38" s="8">
        <f>-316+D38</f>
        <v>266</v>
      </c>
      <c r="D38" s="8">
        <f>261+E38</f>
        <v>582</v>
      </c>
      <c r="E38" s="8">
        <f>207+F38</f>
        <v>321</v>
      </c>
      <c r="F38" s="8">
        <v>114</v>
      </c>
      <c r="G38" s="8">
        <v>368</v>
      </c>
      <c r="H38" s="8">
        <v>438</v>
      </c>
    </row>
    <row r="39" spans="1:8" ht="11.25">
      <c r="A39" s="4" t="s">
        <v>32</v>
      </c>
      <c r="B39" s="6"/>
      <c r="C39" s="7"/>
      <c r="D39" s="7"/>
      <c r="E39" s="7"/>
      <c r="F39" s="7"/>
      <c r="G39" s="7"/>
      <c r="H39" s="7"/>
    </row>
    <row r="40" spans="1:8" ht="11.25">
      <c r="A40" s="6" t="s">
        <v>33</v>
      </c>
      <c r="B40" s="6"/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</row>
    <row r="41" spans="1:8" ht="11.25">
      <c r="A41" s="6" t="s">
        <v>34</v>
      </c>
      <c r="B41" s="6"/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</row>
    <row r="42" spans="1:8" ht="11.25">
      <c r="A42" s="6" t="s">
        <v>35</v>
      </c>
      <c r="B42" s="6"/>
      <c r="C42" s="9">
        <f aca="true" t="shared" si="8" ref="C42:H42">C40/C11</f>
        <v>0</v>
      </c>
      <c r="D42" s="9">
        <f t="shared" si="8"/>
        <v>0</v>
      </c>
      <c r="E42" s="9">
        <f t="shared" si="8"/>
        <v>0</v>
      </c>
      <c r="F42" s="9">
        <f t="shared" si="8"/>
        <v>0</v>
      </c>
      <c r="G42" s="9">
        <f t="shared" si="8"/>
        <v>0</v>
      </c>
      <c r="H42" s="9">
        <f t="shared" si="8"/>
        <v>0</v>
      </c>
    </row>
    <row r="43" spans="1:8" ht="11.25">
      <c r="A43" s="6" t="s">
        <v>36</v>
      </c>
      <c r="B43" s="6"/>
      <c r="C43" s="9">
        <f aca="true" t="shared" si="9" ref="C43:H43">(C41)/C11</f>
        <v>0</v>
      </c>
      <c r="D43" s="9">
        <f t="shared" si="9"/>
        <v>0</v>
      </c>
      <c r="E43" s="9">
        <f t="shared" si="9"/>
        <v>0</v>
      </c>
      <c r="F43" s="9">
        <f t="shared" si="9"/>
        <v>0</v>
      </c>
      <c r="G43" s="9">
        <f t="shared" si="9"/>
        <v>0</v>
      </c>
      <c r="H43" s="9">
        <f t="shared" si="9"/>
        <v>0</v>
      </c>
    </row>
    <row r="44" spans="1:8" ht="11.25">
      <c r="A44" s="10" t="s">
        <v>37</v>
      </c>
      <c r="B44" s="6"/>
      <c r="C44" s="9">
        <f aca="true" t="shared" si="10" ref="C44:H44">(C40+C41)/C11</f>
        <v>0</v>
      </c>
      <c r="D44" s="9">
        <f t="shared" si="10"/>
        <v>0</v>
      </c>
      <c r="E44" s="9">
        <f t="shared" si="10"/>
        <v>0</v>
      </c>
      <c r="F44" s="9">
        <f t="shared" si="10"/>
        <v>0</v>
      </c>
      <c r="G44" s="9">
        <f t="shared" si="10"/>
        <v>0</v>
      </c>
      <c r="H44" s="9">
        <f t="shared" si="10"/>
        <v>0</v>
      </c>
    </row>
    <row r="45" spans="1:8" ht="11.25">
      <c r="A45" s="6" t="s">
        <v>38</v>
      </c>
      <c r="B45" s="6"/>
      <c r="C45" s="9">
        <v>0.0333</v>
      </c>
      <c r="D45" s="9">
        <v>0.0228</v>
      </c>
      <c r="E45" s="9">
        <v>0.0259</v>
      </c>
      <c r="F45" s="9">
        <v>0.0252</v>
      </c>
      <c r="G45" s="9">
        <v>0.0248</v>
      </c>
      <c r="H45" s="9">
        <f>(1150/H11)</f>
        <v>0.021276202105418956</v>
      </c>
    </row>
    <row r="46" spans="1:8" ht="11.25">
      <c r="A46" s="2" t="s">
        <v>39</v>
      </c>
      <c r="B46" s="2"/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</row>
    <row r="47" spans="1:8" ht="11.25">
      <c r="A47" s="4" t="s">
        <v>40</v>
      </c>
      <c r="B47" s="6"/>
      <c r="C47" s="6"/>
      <c r="D47" s="6"/>
      <c r="E47" s="6"/>
      <c r="F47" s="6"/>
      <c r="G47" s="6"/>
      <c r="H47" s="6"/>
    </row>
    <row r="48" spans="1:8" ht="11.25">
      <c r="A48" s="6" t="s">
        <v>41</v>
      </c>
      <c r="B48" s="6"/>
      <c r="C48" s="9">
        <f aca="true" t="shared" si="11" ref="C48:H48">C23/(C11+C14)</f>
        <v>0.08464494875549049</v>
      </c>
      <c r="D48" s="9">
        <f t="shared" si="11"/>
        <v>0.0767157696433711</v>
      </c>
      <c r="E48" s="9">
        <f t="shared" si="11"/>
        <v>0.08634346298465143</v>
      </c>
      <c r="F48" s="9">
        <f t="shared" si="11"/>
        <v>0.08745968199426228</v>
      </c>
      <c r="G48" s="9">
        <f t="shared" si="11"/>
        <v>0.08749233903695483</v>
      </c>
      <c r="H48" s="9">
        <f t="shared" si="11"/>
        <v>0.09056715096983553</v>
      </c>
    </row>
    <row r="49" spans="1:8" ht="11.25">
      <c r="A49" s="2" t="s">
        <v>42</v>
      </c>
      <c r="B49" s="2"/>
      <c r="C49" s="11">
        <f aca="true" t="shared" si="12" ref="C49:H49">C23/C9</f>
        <v>0.06970873054749614</v>
      </c>
      <c r="D49" s="11">
        <f t="shared" si="12"/>
        <v>0.0700589001326149</v>
      </c>
      <c r="E49" s="11">
        <f t="shared" si="12"/>
        <v>0.07718056091244696</v>
      </c>
      <c r="F49" s="11">
        <f t="shared" si="12"/>
        <v>0.07866577251654663</v>
      </c>
      <c r="G49" s="11">
        <f t="shared" si="12"/>
        <v>0.07637141783060061</v>
      </c>
      <c r="H49" s="11">
        <f t="shared" si="12"/>
        <v>0.07659202894031061</v>
      </c>
    </row>
    <row r="50" spans="1:8" ht="11.25">
      <c r="A50" s="4" t="s">
        <v>43</v>
      </c>
      <c r="B50" s="6"/>
      <c r="C50" s="12"/>
      <c r="D50" s="12"/>
      <c r="E50" s="12"/>
      <c r="F50" s="12"/>
      <c r="G50" s="12"/>
      <c r="H50" s="12"/>
    </row>
    <row r="51" spans="1:8" ht="11.25">
      <c r="A51" s="6" t="s">
        <v>44</v>
      </c>
      <c r="B51" s="6"/>
      <c r="C51" s="12">
        <f aca="true" t="shared" si="13" ref="C51:H51">C10/C15</f>
        <v>0.17294295666076628</v>
      </c>
      <c r="D51" s="12">
        <f t="shared" si="13"/>
        <v>0.06765853857556677</v>
      </c>
      <c r="E51" s="12">
        <f t="shared" si="13"/>
        <v>0.0801210473508755</v>
      </c>
      <c r="F51" s="12">
        <f t="shared" si="13"/>
        <v>0.0925377679281352</v>
      </c>
      <c r="G51" s="12">
        <f t="shared" si="13"/>
        <v>0.12800266533399968</v>
      </c>
      <c r="H51" s="12">
        <f t="shared" si="13"/>
        <v>0.15442842145974917</v>
      </c>
    </row>
    <row r="52" spans="1:8" ht="11.25">
      <c r="A52" s="6" t="s">
        <v>45</v>
      </c>
      <c r="B52" s="6"/>
      <c r="C52" s="12">
        <f aca="true" t="shared" si="14" ref="C52:H52">C10/C9</f>
        <v>0.15216599469962444</v>
      </c>
      <c r="D52" s="12">
        <f t="shared" si="14"/>
        <v>0.05943776060023178</v>
      </c>
      <c r="E52" s="12">
        <f t="shared" si="14"/>
        <v>0.06819934982643672</v>
      </c>
      <c r="F52" s="12">
        <f t="shared" si="14"/>
        <v>0.07974458407440883</v>
      </c>
      <c r="G52" s="12">
        <f t="shared" si="14"/>
        <v>0.11110147190653827</v>
      </c>
      <c r="H52" s="12">
        <f t="shared" si="14"/>
        <v>0.1307459614545001</v>
      </c>
    </row>
    <row r="53" spans="1:8" ht="11.25">
      <c r="A53" s="2" t="s">
        <v>46</v>
      </c>
      <c r="B53" s="2"/>
      <c r="C53" s="13">
        <f aca="true" t="shared" si="15" ref="C53:H53">(C10+C14)/C15</f>
        <v>0.17294295666076628</v>
      </c>
      <c r="D53" s="13">
        <f t="shared" si="15"/>
        <v>0.07031048129360405</v>
      </c>
      <c r="E53" s="13">
        <f t="shared" si="15"/>
        <v>0.083260510729197</v>
      </c>
      <c r="F53" s="13">
        <f t="shared" si="15"/>
        <v>0.09578589433438785</v>
      </c>
      <c r="G53" s="13">
        <f t="shared" si="15"/>
        <v>0.13116774945860404</v>
      </c>
      <c r="H53" s="13">
        <f t="shared" si="15"/>
        <v>0.1578356078604711</v>
      </c>
    </row>
    <row r="54" spans="1:8" ht="11.25">
      <c r="A54" s="4" t="s">
        <v>47</v>
      </c>
      <c r="B54" s="6"/>
      <c r="C54" s="6"/>
      <c r="D54" s="6"/>
      <c r="E54" s="6"/>
      <c r="F54" s="6"/>
      <c r="G54" s="6"/>
      <c r="H54" s="6"/>
    </row>
    <row r="55" spans="1:8" ht="11.25">
      <c r="A55" s="6" t="s">
        <v>48</v>
      </c>
      <c r="B55" s="6"/>
      <c r="C55" s="9">
        <f>C38/C26</f>
        <v>0.004116117850953206</v>
      </c>
      <c r="D55" s="9">
        <f>(D38/0.75)/D26</f>
        <v>0.01113406795224977</v>
      </c>
      <c r="E55" s="9">
        <f>(E38/0.5)/E26</f>
        <v>0.009970337469522137</v>
      </c>
      <c r="F55" s="9">
        <f>((F38)/0.25)/F26</f>
        <v>0.007754904211627255</v>
      </c>
      <c r="G55" s="9">
        <f>G38/G26</f>
        <v>0.006421946303454414</v>
      </c>
      <c r="H55" s="9">
        <f>H38/H26</f>
        <v>0.008940326383148097</v>
      </c>
    </row>
    <row r="56" spans="1:8" ht="11.25">
      <c r="A56" s="6" t="s">
        <v>49</v>
      </c>
      <c r="B56" s="6"/>
      <c r="C56" s="9">
        <f>C38/C25</f>
        <v>0.003575773462652659</v>
      </c>
      <c r="D56" s="9">
        <f>(D38/0.75)/D25</f>
        <v>0.01015401122698664</v>
      </c>
      <c r="E56" s="9">
        <f>(E38/0.5)/E25</f>
        <v>0.009074012565104627</v>
      </c>
      <c r="F56" s="9">
        <f>((F38)/0.25)/F25</f>
        <v>0.006973916634167603</v>
      </c>
      <c r="G56" s="9">
        <f>G38/G25</f>
        <v>0.005521628880519753</v>
      </c>
      <c r="H56" s="9">
        <f>H38/H25</f>
        <v>0.006516838886781083</v>
      </c>
    </row>
    <row r="57" spans="1:8" ht="11.25">
      <c r="A57" s="6" t="s">
        <v>50</v>
      </c>
      <c r="B57" s="6"/>
      <c r="C57" s="9">
        <f>C38/C29</f>
        <v>0.04911373707533235</v>
      </c>
      <c r="D57" s="9">
        <f>(D38/0.75)/D29</f>
        <v>0.13862093604858877</v>
      </c>
      <c r="E57" s="9">
        <f>(E38/0.5)/E29</f>
        <v>0.11871301775147929</v>
      </c>
      <c r="F57" s="9">
        <f>((F38)/0.25)/F29</f>
        <v>0.08698969858832507</v>
      </c>
      <c r="G57" s="9">
        <f>G38/G29</f>
        <v>0.07219933294094566</v>
      </c>
      <c r="H57" s="9">
        <f>H38/H29</f>
        <v>0.09333049222245898</v>
      </c>
    </row>
    <row r="58" spans="1:8" ht="11.25">
      <c r="A58" s="6" t="s">
        <v>51</v>
      </c>
      <c r="B58" s="6"/>
      <c r="C58" s="9">
        <f>C31/C25</f>
        <v>0.09274158315353645</v>
      </c>
      <c r="D58" s="9">
        <f>(D31/0.75)/D25</f>
        <v>0.08665803052309733</v>
      </c>
      <c r="E58" s="9">
        <f>(E31/0.5)/E25</f>
        <v>0.08828081383433567</v>
      </c>
      <c r="F58" s="9">
        <f>((F31)/0.25)/F25</f>
        <v>0.08937624739051639</v>
      </c>
      <c r="G58" s="9">
        <f>G31/G25</f>
        <v>0.08695065044188036</v>
      </c>
      <c r="H58" s="9">
        <f>H31/H25</f>
        <v>0.08660849123276869</v>
      </c>
    </row>
    <row r="59" spans="1:8" ht="11.25">
      <c r="A59" s="6" t="s">
        <v>52</v>
      </c>
      <c r="B59" s="6"/>
      <c r="C59" s="9">
        <f>C32/C25</f>
        <v>0.06581574012461436</v>
      </c>
      <c r="D59" s="9">
        <f>(D32/0.75)/D25</f>
        <v>0.06092406736191984</v>
      </c>
      <c r="E59" s="9">
        <f>(E32/0.5)/E25</f>
        <v>0.06032380938920023</v>
      </c>
      <c r="F59" s="9">
        <f>((F32)/0.25)/F25</f>
        <v>0.06398874385385363</v>
      </c>
      <c r="G59" s="9">
        <f>G32/G25</f>
        <v>0.060737917685717284</v>
      </c>
      <c r="H59" s="9">
        <f>H32/H25</f>
        <v>0.05665781388324741</v>
      </c>
    </row>
    <row r="60" spans="1:8" ht="11.25">
      <c r="A60" s="6" t="s">
        <v>53</v>
      </c>
      <c r="B60" s="6"/>
      <c r="C60" s="9">
        <f>C33/C25</f>
        <v>0.026925843028922092</v>
      </c>
      <c r="D60" s="9">
        <f>(D33)/0.75/D25</f>
        <v>0.025733963161177483</v>
      </c>
      <c r="E60" s="9">
        <f>(E33/0.5)/E25</f>
        <v>0.02795700444513544</v>
      </c>
      <c r="F60" s="9">
        <f>((F33)/0.25)/F25</f>
        <v>0.025387503536662765</v>
      </c>
      <c r="G60" s="9">
        <f>G33/G25</f>
        <v>0.02621273275616307</v>
      </c>
      <c r="H60" s="9">
        <f>H33/H25</f>
        <v>0.02995067734952128</v>
      </c>
    </row>
    <row r="61" spans="1:8" ht="11.25">
      <c r="A61" s="6" t="s">
        <v>54</v>
      </c>
      <c r="B61" s="6"/>
      <c r="C61" s="9">
        <f>C36/C35</f>
        <v>0.6662020905923345</v>
      </c>
      <c r="D61" s="9">
        <f>(D36/0.75)/(D35/0.75)</f>
        <v>0.6167053364269142</v>
      </c>
      <c r="E61" s="9">
        <f>(E36/0.5)/(E35/0.5)</f>
        <v>0.6415897799858056</v>
      </c>
      <c r="F61" s="9">
        <f>(F36/0.25)/(F35/0.25)</f>
        <v>0.7251184834123223</v>
      </c>
      <c r="G61" s="9">
        <f>G36/G35</f>
        <v>0.7267104754541941</v>
      </c>
      <c r="H61" s="9">
        <f>H36/H35</f>
        <v>0.6567164179104478</v>
      </c>
    </row>
    <row r="62" spans="1:8" ht="11.25">
      <c r="A62" s="2" t="s">
        <v>55</v>
      </c>
      <c r="B62" s="2"/>
      <c r="C62" s="11">
        <f>C34/C25</f>
        <v>0.011654870647067127</v>
      </c>
      <c r="D62" s="11">
        <f>(D34/0.75)/D25</f>
        <v>0.011863793186169957</v>
      </c>
      <c r="E62" s="11">
        <f>(E34/0.5)/E25</f>
        <v>0.011872539804809791</v>
      </c>
      <c r="F62" s="11">
        <f>(F34/0.25)/F25</f>
        <v>0.01333608619516261</v>
      </c>
      <c r="G62" s="11">
        <f>G34/G25</f>
        <v>0.012603718096838567</v>
      </c>
      <c r="H62" s="11">
        <f>H34/H25</f>
        <v>0.014908384850581382</v>
      </c>
    </row>
    <row r="63" spans="1:8" ht="11.25">
      <c r="A63" s="4" t="s">
        <v>56</v>
      </c>
      <c r="B63" s="6"/>
      <c r="C63" s="6"/>
      <c r="D63" s="6"/>
      <c r="E63" s="6"/>
      <c r="F63" s="6"/>
      <c r="G63" s="6"/>
      <c r="H63" s="6"/>
    </row>
    <row r="64" spans="1:8" ht="11.25">
      <c r="A64" s="6" t="s">
        <v>57</v>
      </c>
      <c r="B64" s="6"/>
      <c r="C64" s="7">
        <v>18</v>
      </c>
      <c r="D64" s="7">
        <v>18</v>
      </c>
      <c r="E64" s="7">
        <v>18</v>
      </c>
      <c r="F64" s="7">
        <v>17</v>
      </c>
      <c r="G64" s="7">
        <v>18</v>
      </c>
      <c r="H64" s="7">
        <v>16</v>
      </c>
    </row>
    <row r="65" spans="1:8" ht="11.25">
      <c r="A65" s="6" t="s">
        <v>58</v>
      </c>
      <c r="B65" s="6"/>
      <c r="C65" s="7">
        <v>1</v>
      </c>
      <c r="D65" s="7">
        <v>1</v>
      </c>
      <c r="E65" s="7">
        <v>1</v>
      </c>
      <c r="F65" s="7">
        <v>1</v>
      </c>
      <c r="G65" s="7">
        <v>1</v>
      </c>
      <c r="H65" s="7">
        <v>1</v>
      </c>
    </row>
    <row r="66" spans="1:8" ht="11.25">
      <c r="A66" s="6" t="s">
        <v>59</v>
      </c>
      <c r="B66" s="6"/>
      <c r="C66" s="7">
        <f aca="true" t="shared" si="16" ref="C66:H66">C11/C64</f>
        <v>3642.6666666666665</v>
      </c>
      <c r="D66" s="7">
        <f t="shared" si="16"/>
        <v>4235.722222222223</v>
      </c>
      <c r="E66" s="7">
        <f t="shared" si="16"/>
        <v>3594.3333333333335</v>
      </c>
      <c r="F66" s="7">
        <f t="shared" si="16"/>
        <v>3617.9411764705883</v>
      </c>
      <c r="G66" s="7">
        <f t="shared" si="16"/>
        <v>3343.3888888888887</v>
      </c>
      <c r="H66" s="7">
        <f t="shared" si="16"/>
        <v>3378.1875</v>
      </c>
    </row>
    <row r="67" spans="1:8" ht="11.25">
      <c r="A67" s="6" t="s">
        <v>60</v>
      </c>
      <c r="B67" s="6"/>
      <c r="C67" s="7">
        <f aca="true" t="shared" si="17" ref="C67:H67">C15/C64</f>
        <v>3891.777777777778</v>
      </c>
      <c r="D67" s="7">
        <f t="shared" si="17"/>
        <v>4085.0555555555557</v>
      </c>
      <c r="E67" s="7">
        <f t="shared" si="17"/>
        <v>3433</v>
      </c>
      <c r="F67" s="7">
        <f t="shared" si="17"/>
        <v>3477.1176470588234</v>
      </c>
      <c r="G67" s="7">
        <f t="shared" si="17"/>
        <v>3335</v>
      </c>
      <c r="H67" s="7">
        <f t="shared" si="17"/>
        <v>3393.5625</v>
      </c>
    </row>
    <row r="68" spans="1:8" ht="11.25">
      <c r="A68" s="2" t="s">
        <v>61</v>
      </c>
      <c r="B68" s="2"/>
      <c r="C68" s="8">
        <f aca="true" t="shared" si="18" ref="C68:H68">(C38/C64)</f>
        <v>14.777777777777779</v>
      </c>
      <c r="D68" s="8">
        <f t="shared" si="18"/>
        <v>32.333333333333336</v>
      </c>
      <c r="E68" s="8">
        <f t="shared" si="18"/>
        <v>17.833333333333332</v>
      </c>
      <c r="F68" s="8">
        <f t="shared" si="18"/>
        <v>6.705882352941177</v>
      </c>
      <c r="G68" s="8">
        <f t="shared" si="18"/>
        <v>20.444444444444443</v>
      </c>
      <c r="H68" s="8">
        <f t="shared" si="18"/>
        <v>27.375</v>
      </c>
    </row>
    <row r="69" spans="1:8" ht="11.25">
      <c r="A69" s="4" t="s">
        <v>62</v>
      </c>
      <c r="B69" s="6"/>
      <c r="C69" s="6"/>
      <c r="D69" s="6"/>
      <c r="E69" s="6"/>
      <c r="F69" s="6"/>
      <c r="G69" s="6"/>
      <c r="H69" s="6"/>
    </row>
    <row r="70" spans="1:8" ht="11.25">
      <c r="A70" s="6" t="s">
        <v>63</v>
      </c>
      <c r="B70" s="6"/>
      <c r="C70" s="9">
        <f>(C9/G9)-1</f>
        <v>0.15116682571354212</v>
      </c>
      <c r="D70" s="9">
        <f>(D9/69145)-1</f>
        <v>0.21051413695856525</v>
      </c>
      <c r="E70" s="9">
        <f>(E9/68907)-1</f>
        <v>0.05353592523255979</v>
      </c>
      <c r="F70" s="9">
        <f>(F9/62178)-1</f>
        <v>0.10318762263179893</v>
      </c>
      <c r="G70" s="9">
        <f>(G9/H9)-1</f>
        <v>0.07843198403293217</v>
      </c>
      <c r="H70" s="9">
        <f>(H9/70288)-1</f>
        <v>-0.08758251764170266</v>
      </c>
    </row>
    <row r="71" spans="1:8" ht="11.25">
      <c r="A71" s="6" t="s">
        <v>64</v>
      </c>
      <c r="B71" s="6"/>
      <c r="C71" s="9">
        <f>(C11/G11)-1</f>
        <v>0.08951330154035331</v>
      </c>
      <c r="D71" s="9">
        <f>D11/62765-1</f>
        <v>0.21473751294511279</v>
      </c>
      <c r="E71" s="9">
        <f>E11/63702-1</f>
        <v>0.01563530187435247</v>
      </c>
      <c r="F71" s="9">
        <f>F11/55720-1</f>
        <v>0.10382268485283563</v>
      </c>
      <c r="G71" s="9">
        <f>(G11/H11)-1</f>
        <v>0.11341140774453762</v>
      </c>
      <c r="H71" s="9">
        <f>H11/43545-1</f>
        <v>0.24126765415087847</v>
      </c>
    </row>
    <row r="72" spans="1:8" ht="11.25">
      <c r="A72" s="6"/>
      <c r="B72" s="6" t="s">
        <v>13</v>
      </c>
      <c r="C72" s="9">
        <f>(C12/G12)-1</f>
        <v>0.13020006351222602</v>
      </c>
      <c r="D72" s="9">
        <f>(D12/59541)-1</f>
        <v>0.25531986362338555</v>
      </c>
      <c r="E72" s="9">
        <f>(E12/60429)-1</f>
        <v>0.04582237005411316</v>
      </c>
      <c r="F72" s="9">
        <f>(F12/52288)-1</f>
        <v>0.14720394736842102</v>
      </c>
      <c r="G72" s="9">
        <f>(G12/H12)-1</f>
        <v>0.10454625172944643</v>
      </c>
      <c r="H72" s="9">
        <f>(H12/43010)-1</f>
        <v>0.1931411299697745</v>
      </c>
    </row>
    <row r="73" spans="1:8" ht="11.25">
      <c r="A73" s="6"/>
      <c r="B73" s="6" t="s">
        <v>14</v>
      </c>
      <c r="C73" s="9">
        <f>(C13/G13)-1</f>
        <v>-0.5695913118033724</v>
      </c>
      <c r="D73" s="9">
        <f>(D13/3224)-1</f>
        <v>-0.5347394540942928</v>
      </c>
      <c r="E73" s="9">
        <f>(E13/3273)-1</f>
        <v>-0.541704857928506</v>
      </c>
      <c r="F73" s="9">
        <f>(F13/3433)-1</f>
        <v>-0.5572385668511506</v>
      </c>
      <c r="G73" s="9">
        <f>(G13/H13)-1</f>
        <v>0.2798098024871982</v>
      </c>
      <c r="H73" s="9">
        <f>(H13/536)-1</f>
        <v>4.100746268656716</v>
      </c>
    </row>
    <row r="74" spans="1:8" ht="11.25">
      <c r="A74" s="6" t="s">
        <v>65</v>
      </c>
      <c r="B74" s="6"/>
      <c r="C74" s="9">
        <f>(C15/G15)-1</f>
        <v>0.16694985840413135</v>
      </c>
      <c r="D74" s="9">
        <f>D15/59506-1</f>
        <v>0.23569051860316614</v>
      </c>
      <c r="E74" s="9">
        <f>E15/60260-1</f>
        <v>0.025456355791569907</v>
      </c>
      <c r="F74" s="9">
        <f>F15/53590-1</f>
        <v>0.1030229520432917</v>
      </c>
      <c r="G74" s="9">
        <f>(G15/H15)-1</f>
        <v>0.10558594397480525</v>
      </c>
      <c r="H74" s="9">
        <f>H15/61462-1</f>
        <v>-0.11657609579903028</v>
      </c>
    </row>
    <row r="75" spans="1:8" ht="11.25">
      <c r="A75" s="6"/>
      <c r="B75" s="6" t="s">
        <v>13</v>
      </c>
      <c r="C75" s="9">
        <f>(C16/G16)-1</f>
        <v>0.16213086276780553</v>
      </c>
      <c r="D75" s="9">
        <f>(D16/59479)-1</f>
        <v>-0.022764336992888268</v>
      </c>
      <c r="E75" s="9">
        <f>(E16/58309)-1</f>
        <v>-0.10053336534668744</v>
      </c>
      <c r="F75" s="9">
        <f>(F16/51667)-1</f>
        <v>0.0800317417306986</v>
      </c>
      <c r="G75" s="9">
        <f>(G16/H16)-1</f>
        <v>0.0697512904739559</v>
      </c>
      <c r="H75" s="9">
        <f>(H16/43472)-1</f>
        <v>0.22550147221199857</v>
      </c>
    </row>
    <row r="76" spans="1:8" ht="11.25">
      <c r="A76" s="6"/>
      <c r="B76" s="6" t="s">
        <v>14</v>
      </c>
      <c r="C76" s="9">
        <f>(C20/G20)-1</f>
        <v>0.25732148733135896</v>
      </c>
      <c r="D76" s="9">
        <f>(D20/4026)-1</f>
        <v>2.826626924987581</v>
      </c>
      <c r="E76" s="9">
        <f>(E20/1950)-1</f>
        <v>3.793333333333333</v>
      </c>
      <c r="F76" s="9">
        <f>(F20/1923)-1</f>
        <v>0.7207488299531981</v>
      </c>
      <c r="G76" s="9">
        <f>(G20/H20)-1</f>
        <v>1.9735812133072406</v>
      </c>
      <c r="H76" s="9">
        <f>(H20/17990)-1</f>
        <v>-0.9431906614785992</v>
      </c>
    </row>
    <row r="77" spans="1:8" ht="11.25">
      <c r="A77" s="6" t="s">
        <v>66</v>
      </c>
      <c r="B77" s="6"/>
      <c r="C77" s="9">
        <f>(C23/G23)-1</f>
        <v>0.05073835668307458</v>
      </c>
      <c r="D77" s="9">
        <f>(D23/5332)-1</f>
        <v>0.09977494373593387</v>
      </c>
      <c r="E77" s="9">
        <f>(E23/5213)-1</f>
        <v>0.07481296758104738</v>
      </c>
      <c r="F77" s="9">
        <f>(F23/5088)-1</f>
        <v>0.06053459119496862</v>
      </c>
      <c r="G77" s="9">
        <f>(G23/H23)-1</f>
        <v>0.07532573289902289</v>
      </c>
      <c r="H77" s="9">
        <f>(H23/4474)-1</f>
        <v>0.09789897183728202</v>
      </c>
    </row>
    <row r="78" spans="1:8" ht="11.25">
      <c r="A78" s="2" t="s">
        <v>67</v>
      </c>
      <c r="B78" s="2"/>
      <c r="C78" s="11">
        <f>(C38/G38)-1</f>
        <v>-0.27717391304347827</v>
      </c>
      <c r="D78" s="11">
        <f>(D38/418)-1</f>
        <v>0.39234449760765555</v>
      </c>
      <c r="E78" s="11">
        <f>(E38/302)-1</f>
        <v>0.0629139072847682</v>
      </c>
      <c r="F78" s="11">
        <f>(F38/176)-1</f>
        <v>-0.3522727272727273</v>
      </c>
      <c r="G78" s="11">
        <f>(G38/H38)-1</f>
        <v>-0.15981735159817356</v>
      </c>
      <c r="H78" s="11">
        <f>(H38/581)-1</f>
        <v>-0.24612736660929435</v>
      </c>
    </row>
    <row r="79" spans="1:8" ht="11.25">
      <c r="A79" s="6"/>
      <c r="B79" s="6"/>
      <c r="C79" s="6"/>
      <c r="D79" s="6"/>
      <c r="E79" s="6"/>
      <c r="F79" s="6"/>
      <c r="G79" s="6"/>
      <c r="H79" s="6"/>
    </row>
    <row r="80" spans="1:8" ht="11.25">
      <c r="A80" s="6"/>
      <c r="B80" s="6"/>
      <c r="C80" s="6"/>
      <c r="D80" s="6"/>
      <c r="E80" s="6"/>
      <c r="F80" s="6"/>
      <c r="G80" s="6"/>
      <c r="H80" s="6"/>
    </row>
    <row r="81" spans="1:8" ht="11.25">
      <c r="A81" s="6"/>
      <c r="B81" s="6"/>
      <c r="C81" s="6"/>
      <c r="D81" s="6"/>
      <c r="E81" s="6"/>
      <c r="F81" s="6"/>
      <c r="G81" s="6"/>
      <c r="H81" s="6"/>
    </row>
    <row r="82" spans="1:8" ht="11.25">
      <c r="A82" s="6"/>
      <c r="B82" s="6"/>
      <c r="C82" s="6"/>
      <c r="D82" s="6"/>
      <c r="E82" s="6"/>
      <c r="F82" s="6"/>
      <c r="G82" s="6"/>
      <c r="H82" s="6"/>
    </row>
    <row r="83" spans="1:8" ht="11.25">
      <c r="A83" s="6"/>
      <c r="B83" s="6"/>
      <c r="C83" s="6"/>
      <c r="D83" s="6"/>
      <c r="E83" s="6"/>
      <c r="F83" s="6"/>
      <c r="G83" s="6"/>
      <c r="H83" s="6"/>
    </row>
    <row r="84" spans="1:8" ht="11.25">
      <c r="A84" s="6"/>
      <c r="B84" s="6"/>
      <c r="C84" s="6"/>
      <c r="D84" s="6"/>
      <c r="E84" s="6"/>
      <c r="F84" s="6"/>
      <c r="G84" s="6"/>
      <c r="H84" s="6"/>
    </row>
    <row r="85" spans="1:8" ht="11.25">
      <c r="A85" s="6"/>
      <c r="B85" s="6"/>
      <c r="C85" s="6"/>
      <c r="D85" s="6"/>
      <c r="E85" s="6"/>
      <c r="F85" s="6"/>
      <c r="G85" s="6"/>
      <c r="H85" s="6"/>
    </row>
    <row r="86" spans="1:8" ht="11.25">
      <c r="A86" s="6"/>
      <c r="B86" s="6"/>
      <c r="C86" s="6"/>
      <c r="D86" s="6"/>
      <c r="E86" s="6"/>
      <c r="F86" s="6"/>
      <c r="G86" s="6"/>
      <c r="H86" s="6"/>
    </row>
    <row r="87" spans="1:8" ht="11.25">
      <c r="A87" s="6"/>
      <c r="B87" s="6"/>
      <c r="C87" s="6"/>
      <c r="D87" s="6"/>
      <c r="E87" s="6"/>
      <c r="F87" s="6"/>
      <c r="G87" s="6"/>
      <c r="H87" s="6"/>
    </row>
    <row r="88" spans="1:8" ht="11.25">
      <c r="A88" s="6"/>
      <c r="B88" s="6"/>
      <c r="C88" s="6"/>
      <c r="D88" s="6"/>
      <c r="E88" s="6"/>
      <c r="F88" s="6"/>
      <c r="G88" s="6"/>
      <c r="H88" s="6"/>
    </row>
    <row r="89" spans="1:8" ht="11.25">
      <c r="A89" s="6"/>
      <c r="B89" s="6"/>
      <c r="C89" s="6"/>
      <c r="D89" s="6"/>
      <c r="E89" s="6"/>
      <c r="F89" s="6"/>
      <c r="G89" s="6"/>
      <c r="H89" s="6"/>
    </row>
    <row r="90" spans="1:8" ht="11.25">
      <c r="A90" s="6"/>
      <c r="B90" s="6"/>
      <c r="C90" s="6"/>
      <c r="D90" s="6"/>
      <c r="E90" s="6"/>
      <c r="F90" s="6"/>
      <c r="G90" s="6"/>
      <c r="H90" s="6"/>
    </row>
    <row r="91" spans="1:8" ht="11.25">
      <c r="A91" s="6"/>
      <c r="B91" s="6"/>
      <c r="C91" s="6"/>
      <c r="D91" s="6"/>
      <c r="E91" s="6"/>
      <c r="F91" s="6"/>
      <c r="G91" s="6"/>
      <c r="H91" s="6"/>
    </row>
    <row r="92" spans="1:8" ht="11.25">
      <c r="A92" s="6"/>
      <c r="B92" s="6"/>
      <c r="C92" s="6"/>
      <c r="D92" s="6"/>
      <c r="E92" s="6"/>
      <c r="F92" s="6"/>
      <c r="G92" s="6"/>
      <c r="H92" s="6"/>
    </row>
    <row r="93" spans="1:8" ht="11.25">
      <c r="A93" s="6"/>
      <c r="B93" s="6"/>
      <c r="C93" s="6"/>
      <c r="D93" s="6"/>
      <c r="E93" s="6"/>
      <c r="F93" s="6"/>
      <c r="G93" s="6"/>
      <c r="H93" s="6"/>
    </row>
    <row r="94" spans="1:8" ht="11.25">
      <c r="A94" s="6"/>
      <c r="B94" s="6"/>
      <c r="C94" s="6"/>
      <c r="D94" s="6"/>
      <c r="E94" s="6"/>
      <c r="F94" s="6"/>
      <c r="G94" s="6"/>
      <c r="H94" s="6"/>
    </row>
    <row r="95" spans="1:8" ht="11.25">
      <c r="A95" s="6"/>
      <c r="B95" s="6"/>
      <c r="C95" s="6"/>
      <c r="D95" s="6"/>
      <c r="E95" s="6"/>
      <c r="F95" s="6"/>
      <c r="G95" s="6"/>
      <c r="H95" s="6"/>
    </row>
    <row r="96" spans="1:8" ht="11.25">
      <c r="A96" s="6"/>
      <c r="B96" s="6"/>
      <c r="C96" s="6"/>
      <c r="D96" s="6"/>
      <c r="E96" s="6"/>
      <c r="F96" s="6"/>
      <c r="G96" s="6"/>
      <c r="H96" s="6"/>
    </row>
    <row r="97" spans="1:8" ht="11.25">
      <c r="A97" s="6"/>
      <c r="B97" s="6"/>
      <c r="C97" s="6"/>
      <c r="D97" s="6"/>
      <c r="E97" s="6"/>
      <c r="F97" s="6"/>
      <c r="G97" s="6"/>
      <c r="H97" s="6"/>
    </row>
    <row r="98" spans="1:8" ht="11.25">
      <c r="A98" s="6"/>
      <c r="B98" s="6"/>
      <c r="C98" s="6"/>
      <c r="D98" s="6"/>
      <c r="E98" s="6"/>
      <c r="F98" s="6"/>
      <c r="G98" s="6"/>
      <c r="H98" s="6"/>
    </row>
    <row r="99" spans="1:8" ht="11.25">
      <c r="A99" s="6"/>
      <c r="B99" s="6"/>
      <c r="C99" s="6"/>
      <c r="D99" s="6"/>
      <c r="E99" s="6"/>
      <c r="F99" s="6"/>
      <c r="G99" s="6"/>
      <c r="H99" s="6"/>
    </row>
    <row r="100" spans="1:8" ht="11.25">
      <c r="A100" s="6"/>
      <c r="B100" s="6"/>
      <c r="C100" s="6"/>
      <c r="D100" s="6"/>
      <c r="E100" s="6"/>
      <c r="F100" s="6"/>
      <c r="G100" s="6"/>
      <c r="H100" s="6"/>
    </row>
    <row r="101" spans="1:8" ht="11.25">
      <c r="A101" s="6"/>
      <c r="B101" s="6"/>
      <c r="C101" s="6"/>
      <c r="D101" s="6"/>
      <c r="E101" s="6"/>
      <c r="F101" s="6"/>
      <c r="G101" s="6"/>
      <c r="H101" s="6"/>
    </row>
    <row r="102" spans="1:8" ht="11.25">
      <c r="A102" s="6"/>
      <c r="B102" s="6"/>
      <c r="C102" s="6"/>
      <c r="D102" s="6"/>
      <c r="E102" s="6"/>
      <c r="F102" s="6"/>
      <c r="G102" s="6"/>
      <c r="H102" s="6"/>
    </row>
    <row r="103" spans="1:8" ht="11.25">
      <c r="A103" s="6"/>
      <c r="B103" s="6"/>
      <c r="C103" s="6"/>
      <c r="D103" s="6"/>
      <c r="E103" s="6"/>
      <c r="F103" s="6"/>
      <c r="G103" s="6"/>
      <c r="H103" s="6"/>
    </row>
    <row r="104" spans="1:8" ht="11.25">
      <c r="A104" s="6"/>
      <c r="B104" s="6"/>
      <c r="C104" s="6"/>
      <c r="D104" s="6"/>
      <c r="E104" s="6"/>
      <c r="F104" s="6"/>
      <c r="G104" s="6"/>
      <c r="H104" s="6"/>
    </row>
    <row r="105" spans="1:8" ht="11.25">
      <c r="A105" s="6"/>
      <c r="B105" s="6"/>
      <c r="C105" s="6"/>
      <c r="D105" s="6"/>
      <c r="E105" s="6"/>
      <c r="F105" s="6"/>
      <c r="G105" s="6"/>
      <c r="H105" s="6"/>
    </row>
    <row r="106" spans="1:8" ht="11.25">
      <c r="A106" s="6"/>
      <c r="B106" s="6"/>
      <c r="C106" s="6"/>
      <c r="D106" s="6"/>
      <c r="E106" s="6"/>
      <c r="F106" s="6"/>
      <c r="G106" s="6"/>
      <c r="H106" s="6"/>
    </row>
    <row r="107" spans="1:8" ht="11.25">
      <c r="A107" s="6"/>
      <c r="B107" s="6"/>
      <c r="C107" s="6"/>
      <c r="D107" s="6"/>
      <c r="E107" s="6"/>
      <c r="F107" s="6"/>
      <c r="G107" s="6"/>
      <c r="H107" s="6"/>
    </row>
    <row r="108" spans="1:8" ht="11.25">
      <c r="A108" s="6"/>
      <c r="B108" s="6"/>
      <c r="C108" s="6"/>
      <c r="D108" s="6"/>
      <c r="E108" s="6"/>
      <c r="F108" s="6"/>
      <c r="G108" s="6"/>
      <c r="H108" s="6"/>
    </row>
    <row r="109" spans="1:8" ht="11.25">
      <c r="A109" s="6"/>
      <c r="B109" s="6"/>
      <c r="C109" s="6"/>
      <c r="D109" s="6"/>
      <c r="E109" s="6"/>
      <c r="F109" s="6"/>
      <c r="G109" s="6"/>
      <c r="H109" s="6"/>
    </row>
    <row r="110" spans="1:8" ht="11.25">
      <c r="A110" s="6"/>
      <c r="B110" s="6"/>
      <c r="C110" s="6"/>
      <c r="D110" s="6"/>
      <c r="E110" s="6"/>
      <c r="F110" s="6"/>
      <c r="G110" s="6"/>
      <c r="H110" s="6"/>
    </row>
    <row r="111" spans="1:8" ht="11.25">
      <c r="A111" s="6"/>
      <c r="B111" s="6"/>
      <c r="C111" s="6"/>
      <c r="D111" s="6"/>
      <c r="E111" s="6"/>
      <c r="F111" s="6"/>
      <c r="G111" s="6"/>
      <c r="H111" s="6"/>
    </row>
    <row r="112" spans="1:8" ht="11.25">
      <c r="A112" s="6"/>
      <c r="B112" s="6"/>
      <c r="C112" s="6"/>
      <c r="D112" s="6"/>
      <c r="E112" s="6"/>
      <c r="F112" s="6"/>
      <c r="G112" s="6"/>
      <c r="H112" s="6"/>
    </row>
    <row r="113" spans="1:8" ht="11.25">
      <c r="A113" s="6"/>
      <c r="B113" s="6"/>
      <c r="C113" s="6"/>
      <c r="D113" s="6"/>
      <c r="E113" s="6"/>
      <c r="F113" s="6"/>
      <c r="G113" s="6"/>
      <c r="H113" s="6"/>
    </row>
    <row r="114" spans="1:8" ht="11.25">
      <c r="A114" s="6"/>
      <c r="B114" s="6"/>
      <c r="C114" s="6"/>
      <c r="D114" s="6"/>
      <c r="E114" s="6"/>
      <c r="F114" s="6"/>
      <c r="G114" s="6"/>
      <c r="H114" s="6"/>
    </row>
    <row r="115" spans="1:8" ht="11.25">
      <c r="A115" s="6"/>
      <c r="B115" s="6"/>
      <c r="C115" s="6"/>
      <c r="D115" s="6"/>
      <c r="E115" s="6"/>
      <c r="F115" s="6"/>
      <c r="G115" s="6"/>
      <c r="H115" s="6"/>
    </row>
    <row r="116" spans="1:8" ht="11.25">
      <c r="A116" s="6"/>
      <c r="B116" s="6"/>
      <c r="C116" s="6"/>
      <c r="D116" s="6"/>
      <c r="E116" s="6"/>
      <c r="F116" s="6"/>
      <c r="G116" s="6"/>
      <c r="H116" s="6"/>
    </row>
    <row r="117" spans="1:8" ht="11.25">
      <c r="A117" s="6"/>
      <c r="B117" s="6"/>
      <c r="C117" s="6"/>
      <c r="D117" s="6"/>
      <c r="E117" s="6"/>
      <c r="F117" s="6"/>
      <c r="G117" s="6"/>
      <c r="H117" s="6"/>
    </row>
    <row r="118" spans="1:8" ht="11.25">
      <c r="A118" s="6"/>
      <c r="B118" s="6"/>
      <c r="C118" s="6"/>
      <c r="D118" s="6"/>
      <c r="E118" s="6"/>
      <c r="F118" s="6"/>
      <c r="G118" s="6"/>
      <c r="H118" s="6"/>
    </row>
    <row r="119" spans="1:8" ht="11.25">
      <c r="A119" s="6"/>
      <c r="B119" s="6"/>
      <c r="C119" s="6"/>
      <c r="D119" s="6"/>
      <c r="E119" s="6"/>
      <c r="F119" s="6"/>
      <c r="G119" s="6"/>
      <c r="H119" s="6"/>
    </row>
    <row r="120" spans="1:8" ht="11.25">
      <c r="A120" s="6"/>
      <c r="B120" s="6"/>
      <c r="C120" s="6"/>
      <c r="D120" s="6"/>
      <c r="E120" s="6"/>
      <c r="F120" s="6"/>
      <c r="G120" s="6"/>
      <c r="H120" s="6"/>
    </row>
    <row r="121" spans="1:8" ht="11.25">
      <c r="A121" s="6"/>
      <c r="B121" s="6"/>
      <c r="C121" s="6"/>
      <c r="D121" s="6"/>
      <c r="E121" s="6"/>
      <c r="F121" s="6"/>
      <c r="G121" s="6"/>
      <c r="H121" s="6"/>
    </row>
    <row r="122" spans="1:8" ht="11.25">
      <c r="A122" s="6"/>
      <c r="B122" s="6"/>
      <c r="C122" s="6"/>
      <c r="D122" s="6"/>
      <c r="E122" s="6"/>
      <c r="F122" s="6"/>
      <c r="G122" s="6"/>
      <c r="H122" s="6"/>
    </row>
    <row r="123" spans="1:8" ht="11.25">
      <c r="A123" s="6"/>
      <c r="B123" s="6"/>
      <c r="C123" s="6"/>
      <c r="D123" s="6"/>
      <c r="E123" s="6"/>
      <c r="F123" s="6"/>
      <c r="G123" s="6"/>
      <c r="H123" s="6"/>
    </row>
    <row r="124" spans="1:8" ht="11.25">
      <c r="A124" s="6"/>
      <c r="B124" s="6"/>
      <c r="C124" s="6"/>
      <c r="D124" s="6"/>
      <c r="E124" s="6"/>
      <c r="F124" s="6"/>
      <c r="G124" s="6"/>
      <c r="H124" s="6"/>
    </row>
    <row r="125" spans="1:8" ht="11.25">
      <c r="A125" s="6"/>
      <c r="B125" s="6"/>
      <c r="C125" s="6"/>
      <c r="D125" s="6"/>
      <c r="E125" s="6"/>
      <c r="F125" s="6"/>
      <c r="G125" s="6"/>
      <c r="H125" s="6"/>
    </row>
    <row r="126" spans="1:8" ht="11.25">
      <c r="A126" s="6"/>
      <c r="B126" s="6"/>
      <c r="C126" s="6"/>
      <c r="D126" s="6"/>
      <c r="E126" s="6"/>
      <c r="F126" s="6"/>
      <c r="G126" s="6"/>
      <c r="H126" s="6"/>
    </row>
    <row r="127" spans="1:8" ht="11.25">
      <c r="A127" s="6"/>
      <c r="B127" s="6"/>
      <c r="C127" s="6"/>
      <c r="D127" s="6"/>
      <c r="E127" s="6"/>
      <c r="F127" s="6"/>
      <c r="G127" s="6"/>
      <c r="H127" s="6"/>
    </row>
    <row r="128" spans="1:8" ht="11.25">
      <c r="A128" s="6"/>
      <c r="B128" s="6"/>
      <c r="C128" s="6"/>
      <c r="D128" s="6"/>
      <c r="E128" s="6"/>
      <c r="F128" s="6"/>
      <c r="G128" s="6"/>
      <c r="H128" s="6"/>
    </row>
    <row r="129" spans="1:8" ht="11.25">
      <c r="A129" s="6"/>
      <c r="B129" s="6"/>
      <c r="C129" s="6"/>
      <c r="D129" s="6"/>
      <c r="E129" s="6"/>
      <c r="F129" s="6"/>
      <c r="G129" s="6"/>
      <c r="H129" s="6"/>
    </row>
    <row r="130" spans="1:8" ht="11.25">
      <c r="A130" s="6"/>
      <c r="B130" s="6"/>
      <c r="C130" s="6"/>
      <c r="D130" s="6"/>
      <c r="E130" s="6"/>
      <c r="F130" s="6"/>
      <c r="G130" s="6"/>
      <c r="H130" s="6"/>
    </row>
    <row r="131" spans="1:8" ht="11.25">
      <c r="A131" s="6"/>
      <c r="B131" s="6"/>
      <c r="C131" s="6"/>
      <c r="D131" s="6"/>
      <c r="E131" s="6"/>
      <c r="F131" s="6"/>
      <c r="G131" s="6"/>
      <c r="H131" s="6"/>
    </row>
    <row r="132" spans="1:8" ht="11.25">
      <c r="A132" s="6"/>
      <c r="B132" s="6"/>
      <c r="C132" s="6"/>
      <c r="D132" s="6"/>
      <c r="E132" s="6"/>
      <c r="F132" s="6"/>
      <c r="G132" s="6"/>
      <c r="H132" s="6"/>
    </row>
    <row r="133" spans="1:8" ht="11.25">
      <c r="A133" s="6"/>
      <c r="B133" s="6"/>
      <c r="C133" s="6"/>
      <c r="D133" s="6"/>
      <c r="E133" s="6"/>
      <c r="F133" s="6"/>
      <c r="G133" s="6"/>
      <c r="H133" s="6"/>
    </row>
    <row r="134" spans="1:8" ht="11.25">
      <c r="A134" s="6"/>
      <c r="B134" s="6"/>
      <c r="C134" s="6"/>
      <c r="D134" s="6"/>
      <c r="E134" s="6"/>
      <c r="F134" s="6"/>
      <c r="G134" s="6"/>
      <c r="H134" s="6"/>
    </row>
    <row r="135" spans="1:8" ht="11.25">
      <c r="A135" s="6"/>
      <c r="B135" s="6"/>
      <c r="C135" s="6"/>
      <c r="D135" s="6"/>
      <c r="E135" s="6"/>
      <c r="F135" s="6"/>
      <c r="G135" s="6"/>
      <c r="H135" s="6"/>
    </row>
    <row r="136" spans="1:8" ht="11.25">
      <c r="A136" s="6"/>
      <c r="B136" s="6"/>
      <c r="C136" s="6"/>
      <c r="D136" s="6"/>
      <c r="E136" s="6"/>
      <c r="F136" s="6"/>
      <c r="G136" s="6"/>
      <c r="H136" s="6"/>
    </row>
    <row r="137" spans="1:8" ht="11.25">
      <c r="A137" s="6"/>
      <c r="B137" s="6"/>
      <c r="C137" s="6"/>
      <c r="D137" s="6"/>
      <c r="E137" s="6"/>
      <c r="F137" s="6"/>
      <c r="G137" s="6"/>
      <c r="H137" s="6"/>
    </row>
    <row r="138" spans="1:8" ht="11.25">
      <c r="A138" s="6"/>
      <c r="B138" s="6"/>
      <c r="C138" s="6"/>
      <c r="D138" s="6"/>
      <c r="E138" s="6"/>
      <c r="F138" s="6"/>
      <c r="G138" s="6"/>
      <c r="H138" s="6"/>
    </row>
    <row r="139" spans="1:8" ht="11.25">
      <c r="A139" s="6"/>
      <c r="B139" s="6"/>
      <c r="C139" s="6"/>
      <c r="D139" s="6"/>
      <c r="E139" s="6"/>
      <c r="F139" s="6"/>
      <c r="G139" s="6"/>
      <c r="H139" s="6"/>
    </row>
    <row r="140" spans="1:8" ht="11.25">
      <c r="A140" s="6"/>
      <c r="B140" s="6"/>
      <c r="C140" s="6"/>
      <c r="D140" s="6"/>
      <c r="E140" s="6"/>
      <c r="F140" s="6"/>
      <c r="G140" s="6"/>
      <c r="H140" s="6"/>
    </row>
    <row r="141" spans="1:8" ht="11.25">
      <c r="A141" s="6"/>
      <c r="B141" s="6"/>
      <c r="C141" s="6"/>
      <c r="D141" s="6"/>
      <c r="E141" s="6"/>
      <c r="F141" s="6"/>
      <c r="G141" s="6"/>
      <c r="H141" s="6"/>
    </row>
    <row r="142" spans="1:8" ht="11.25">
      <c r="A142" s="6"/>
      <c r="B142" s="6"/>
      <c r="C142" s="6"/>
      <c r="D142" s="6"/>
      <c r="E142" s="6"/>
      <c r="F142" s="6"/>
      <c r="G142" s="6"/>
      <c r="H142" s="6"/>
    </row>
    <row r="143" spans="1:8" ht="11.25">
      <c r="A143" s="6"/>
      <c r="B143" s="6"/>
      <c r="C143" s="6"/>
      <c r="D143" s="6"/>
      <c r="E143" s="6"/>
      <c r="F143" s="6"/>
      <c r="G143" s="6"/>
      <c r="H143" s="6"/>
    </row>
    <row r="144" spans="1:8" ht="11.25">
      <c r="A144" s="6"/>
      <c r="B144" s="6"/>
      <c r="C144" s="6"/>
      <c r="D144" s="6"/>
      <c r="E144" s="6"/>
      <c r="F144" s="6"/>
      <c r="G144" s="6"/>
      <c r="H144" s="6"/>
    </row>
    <row r="145" spans="1:8" ht="11.25">
      <c r="A145" s="6"/>
      <c r="B145" s="6"/>
      <c r="C145" s="6"/>
      <c r="D145" s="6"/>
      <c r="E145" s="6"/>
      <c r="F145" s="6"/>
      <c r="G145" s="6"/>
      <c r="H145" s="6"/>
    </row>
    <row r="146" spans="1:8" ht="11.25">
      <c r="A146" s="6"/>
      <c r="B146" s="6"/>
      <c r="C146" s="6"/>
      <c r="D146" s="6"/>
      <c r="E146" s="6"/>
      <c r="F146" s="6"/>
      <c r="G146" s="6"/>
      <c r="H146" s="6"/>
    </row>
    <row r="147" spans="1:8" ht="11.25">
      <c r="A147" s="6"/>
      <c r="B147" s="6"/>
      <c r="C147" s="6"/>
      <c r="D147" s="6"/>
      <c r="E147" s="6"/>
      <c r="F147" s="6"/>
      <c r="G147" s="6"/>
      <c r="H147" s="6"/>
    </row>
    <row r="148" spans="1:8" ht="11.25">
      <c r="A148" s="6"/>
      <c r="B148" s="6"/>
      <c r="C148" s="6"/>
      <c r="D148" s="6"/>
      <c r="E148" s="6"/>
      <c r="F148" s="6"/>
      <c r="G148" s="6"/>
      <c r="H148" s="6"/>
    </row>
    <row r="149" spans="1:8" ht="11.25">
      <c r="A149" s="6"/>
      <c r="B149" s="6"/>
      <c r="C149" s="6"/>
      <c r="D149" s="6"/>
      <c r="E149" s="6"/>
      <c r="F149" s="6"/>
      <c r="G149" s="6"/>
      <c r="H149" s="6"/>
    </row>
    <row r="150" spans="1:8" ht="11.25">
      <c r="A150" s="6"/>
      <c r="B150" s="6"/>
      <c r="C150" s="6"/>
      <c r="D150" s="6"/>
      <c r="E150" s="6"/>
      <c r="F150" s="6"/>
      <c r="G150" s="6"/>
      <c r="H150" s="6"/>
    </row>
    <row r="151" spans="1:8" ht="11.25">
      <c r="A151" s="6"/>
      <c r="B151" s="6"/>
      <c r="C151" s="6"/>
      <c r="D151" s="6"/>
      <c r="E151" s="6"/>
      <c r="F151" s="6"/>
      <c r="G151" s="6"/>
      <c r="H151" s="6"/>
    </row>
    <row r="152" spans="1:8" ht="11.25">
      <c r="A152" s="6"/>
      <c r="B152" s="6"/>
      <c r="C152" s="6"/>
      <c r="D152" s="6"/>
      <c r="E152" s="6"/>
      <c r="F152" s="6"/>
      <c r="G152" s="6"/>
      <c r="H152" s="6"/>
    </row>
    <row r="153" spans="1:8" ht="11.25">
      <c r="A153" s="6"/>
      <c r="B153" s="6"/>
      <c r="C153" s="6"/>
      <c r="D153" s="6"/>
      <c r="E153" s="6"/>
      <c r="F153" s="6"/>
      <c r="G153" s="6"/>
      <c r="H153" s="6"/>
    </row>
    <row r="154" spans="1:8" ht="11.25">
      <c r="A154" s="6"/>
      <c r="B154" s="6"/>
      <c r="C154" s="6"/>
      <c r="D154" s="6"/>
      <c r="E154" s="6"/>
      <c r="F154" s="6"/>
      <c r="G154" s="6"/>
      <c r="H154" s="6"/>
    </row>
    <row r="155" spans="1:8" ht="11.25">
      <c r="A155" s="6"/>
      <c r="B155" s="6"/>
      <c r="C155" s="6"/>
      <c r="D155" s="6"/>
      <c r="E155" s="6"/>
      <c r="F155" s="6"/>
      <c r="G155" s="6"/>
      <c r="H155" s="6"/>
    </row>
    <row r="156" spans="1:8" ht="11.25">
      <c r="A156" s="6"/>
      <c r="B156" s="6"/>
      <c r="C156" s="6"/>
      <c r="D156" s="6"/>
      <c r="E156" s="6"/>
      <c r="F156" s="6"/>
      <c r="G156" s="6"/>
      <c r="H156" s="6"/>
    </row>
    <row r="157" spans="1:8" ht="11.25">
      <c r="A157" s="6"/>
      <c r="B157" s="6"/>
      <c r="C157" s="6"/>
      <c r="D157" s="6"/>
      <c r="E157" s="6"/>
      <c r="F157" s="6"/>
      <c r="G157" s="6"/>
      <c r="H157" s="6"/>
    </row>
    <row r="158" spans="1:8" ht="11.25">
      <c r="A158" s="6"/>
      <c r="B158" s="6"/>
      <c r="C158" s="6"/>
      <c r="D158" s="6"/>
      <c r="E158" s="6"/>
      <c r="F158" s="6"/>
      <c r="G158" s="6"/>
      <c r="H158" s="6"/>
    </row>
    <row r="159" spans="1:8" ht="11.25">
      <c r="A159" s="6"/>
      <c r="B159" s="6"/>
      <c r="C159" s="6"/>
      <c r="D159" s="6"/>
      <c r="E159" s="6"/>
      <c r="F159" s="6"/>
      <c r="G159" s="6"/>
      <c r="H159" s="6"/>
    </row>
    <row r="160" spans="1:8" ht="11.25">
      <c r="A160" s="6"/>
      <c r="B160" s="6"/>
      <c r="C160" s="6"/>
      <c r="D160" s="6"/>
      <c r="E160" s="6"/>
      <c r="F160" s="6"/>
      <c r="G160" s="6"/>
      <c r="H160" s="6"/>
    </row>
    <row r="161" spans="1:8" ht="11.25">
      <c r="A161" s="6"/>
      <c r="B161" s="6"/>
      <c r="C161" s="6"/>
      <c r="D161" s="6"/>
      <c r="E161" s="6"/>
      <c r="F161" s="6"/>
      <c r="G161" s="6"/>
      <c r="H161" s="6"/>
    </row>
    <row r="162" spans="1:8" ht="11.25">
      <c r="A162" s="6"/>
      <c r="B162" s="6"/>
      <c r="C162" s="6"/>
      <c r="D162" s="6"/>
      <c r="E162" s="6"/>
      <c r="F162" s="6"/>
      <c r="G162" s="6"/>
      <c r="H162" s="6"/>
    </row>
    <row r="163" spans="1:8" ht="11.25">
      <c r="A163" s="6"/>
      <c r="B163" s="6"/>
      <c r="C163" s="6"/>
      <c r="D163" s="6"/>
      <c r="E163" s="6"/>
      <c r="F163" s="6"/>
      <c r="G163" s="6"/>
      <c r="H163" s="6"/>
    </row>
    <row r="164" spans="1:8" ht="11.25">
      <c r="A164" s="6"/>
      <c r="B164" s="6"/>
      <c r="C164" s="6"/>
      <c r="D164" s="6"/>
      <c r="E164" s="6"/>
      <c r="F164" s="6"/>
      <c r="G164" s="6"/>
      <c r="H164" s="6"/>
    </row>
    <row r="165" spans="1:8" ht="11.25">
      <c r="A165" s="6"/>
      <c r="B165" s="6"/>
      <c r="C165" s="6"/>
      <c r="D165" s="6"/>
      <c r="E165" s="6"/>
      <c r="F165" s="6"/>
      <c r="G165" s="6"/>
      <c r="H165" s="6"/>
    </row>
    <row r="166" spans="1:8" ht="11.25">
      <c r="A166" s="6"/>
      <c r="B166" s="6"/>
      <c r="C166" s="6"/>
      <c r="D166" s="6"/>
      <c r="E166" s="6"/>
      <c r="F166" s="6"/>
      <c r="G166" s="6"/>
      <c r="H166" s="6"/>
    </row>
    <row r="167" spans="1:8" ht="11.25">
      <c r="A167" s="6"/>
      <c r="B167" s="6"/>
      <c r="C167" s="6"/>
      <c r="D167" s="6"/>
      <c r="E167" s="6"/>
      <c r="F167" s="6"/>
      <c r="G167" s="6"/>
      <c r="H167" s="6"/>
    </row>
    <row r="168" spans="1:8" ht="11.25">
      <c r="A168" s="6"/>
      <c r="B168" s="6"/>
      <c r="C168" s="6"/>
      <c r="D168" s="6"/>
      <c r="E168" s="6"/>
      <c r="F168" s="6"/>
      <c r="G168" s="6"/>
      <c r="H168" s="6"/>
    </row>
    <row r="169" spans="1:8" ht="11.25">
      <c r="A169" s="6"/>
      <c r="B169" s="6"/>
      <c r="C169" s="6"/>
      <c r="D169" s="6"/>
      <c r="E169" s="6"/>
      <c r="F169" s="6"/>
      <c r="G169" s="6"/>
      <c r="H169" s="6"/>
    </row>
    <row r="170" spans="1:8" ht="11.25">
      <c r="A170" s="6"/>
      <c r="B170" s="6"/>
      <c r="C170" s="6"/>
      <c r="D170" s="6"/>
      <c r="E170" s="6"/>
      <c r="F170" s="6"/>
      <c r="G170" s="6"/>
      <c r="H170" s="6"/>
    </row>
    <row r="171" spans="1:8" ht="11.25">
      <c r="A171" s="6"/>
      <c r="B171" s="6"/>
      <c r="C171" s="6"/>
      <c r="D171" s="6"/>
      <c r="E171" s="6"/>
      <c r="F171" s="6"/>
      <c r="G171" s="6"/>
      <c r="H171" s="6"/>
    </row>
    <row r="172" spans="1:8" ht="11.25">
      <c r="A172" s="6"/>
      <c r="B172" s="6"/>
      <c r="C172" s="6"/>
      <c r="D172" s="6"/>
      <c r="E172" s="6"/>
      <c r="F172" s="6"/>
      <c r="G172" s="6"/>
      <c r="H172" s="6"/>
    </row>
    <row r="173" spans="1:8" ht="11.25">
      <c r="A173" s="6"/>
      <c r="B173" s="6"/>
      <c r="C173" s="6"/>
      <c r="D173" s="6"/>
      <c r="E173" s="6"/>
      <c r="F173" s="6"/>
      <c r="G173" s="6"/>
      <c r="H173" s="6"/>
    </row>
    <row r="174" spans="1:8" ht="11.25">
      <c r="A174" s="6"/>
      <c r="B174" s="6"/>
      <c r="C174" s="6"/>
      <c r="D174" s="6"/>
      <c r="E174" s="6"/>
      <c r="F174" s="6"/>
      <c r="G174" s="6"/>
      <c r="H174" s="6"/>
    </row>
    <row r="175" spans="1:8" ht="11.25">
      <c r="A175" s="6"/>
      <c r="B175" s="6"/>
      <c r="C175" s="6"/>
      <c r="D175" s="6"/>
      <c r="E175" s="6"/>
      <c r="F175" s="6"/>
      <c r="G175" s="6"/>
      <c r="H175" s="6"/>
    </row>
    <row r="176" spans="1:8" ht="11.25">
      <c r="A176" s="6"/>
      <c r="B176" s="6"/>
      <c r="C176" s="6"/>
      <c r="D176" s="6"/>
      <c r="E176" s="6"/>
      <c r="F176" s="6"/>
      <c r="G176" s="6"/>
      <c r="H176" s="6"/>
    </row>
    <row r="177" spans="1:8" ht="11.25">
      <c r="A177" s="6"/>
      <c r="B177" s="6"/>
      <c r="C177" s="6"/>
      <c r="D177" s="6"/>
      <c r="E177" s="6"/>
      <c r="F177" s="6"/>
      <c r="G177" s="6"/>
      <c r="H177" s="6"/>
    </row>
    <row r="178" spans="1:8" ht="11.25">
      <c r="A178" s="6"/>
      <c r="B178" s="6"/>
      <c r="C178" s="6"/>
      <c r="D178" s="6"/>
      <c r="E178" s="6"/>
      <c r="F178" s="6"/>
      <c r="G178" s="6"/>
      <c r="H178" s="6"/>
    </row>
    <row r="179" spans="1:8" ht="11.25">
      <c r="A179" s="6"/>
      <c r="B179" s="6"/>
      <c r="C179" s="6"/>
      <c r="D179" s="6"/>
      <c r="E179" s="6"/>
      <c r="F179" s="6"/>
      <c r="G179" s="6"/>
      <c r="H179" s="6"/>
    </row>
    <row r="180" spans="1:8" ht="11.25">
      <c r="A180" s="6"/>
      <c r="B180" s="6"/>
      <c r="C180" s="6"/>
      <c r="D180" s="6"/>
      <c r="E180" s="6"/>
      <c r="F180" s="6"/>
      <c r="G180" s="6"/>
      <c r="H180" s="6"/>
    </row>
    <row r="181" spans="1:8" ht="11.25">
      <c r="A181" s="6"/>
      <c r="B181" s="6"/>
      <c r="C181" s="6"/>
      <c r="D181" s="6"/>
      <c r="E181" s="6"/>
      <c r="F181" s="6"/>
      <c r="G181" s="6"/>
      <c r="H181" s="6"/>
    </row>
    <row r="182" spans="1:8" ht="11.25">
      <c r="A182" s="6"/>
      <c r="B182" s="6"/>
      <c r="C182" s="6"/>
      <c r="D182" s="6"/>
      <c r="E182" s="6"/>
      <c r="F182" s="6"/>
      <c r="G182" s="6"/>
      <c r="H182" s="6"/>
    </row>
    <row r="183" spans="1:8" ht="11.25">
      <c r="A183" s="6"/>
      <c r="B183" s="6"/>
      <c r="C183" s="6"/>
      <c r="D183" s="6"/>
      <c r="E183" s="6"/>
      <c r="F183" s="6"/>
      <c r="G183" s="6"/>
      <c r="H183" s="6"/>
    </row>
    <row r="184" spans="1:8" ht="11.25">
      <c r="A184" s="6"/>
      <c r="B184" s="6"/>
      <c r="C184" s="6"/>
      <c r="D184" s="6"/>
      <c r="E184" s="6"/>
      <c r="F184" s="6"/>
      <c r="G184" s="6"/>
      <c r="H184" s="6"/>
    </row>
    <row r="185" spans="1:8" ht="11.25">
      <c r="A185" s="6"/>
      <c r="B185" s="6"/>
      <c r="C185" s="6"/>
      <c r="D185" s="6"/>
      <c r="E185" s="6"/>
      <c r="F185" s="6"/>
      <c r="G185" s="6"/>
      <c r="H185" s="6"/>
    </row>
    <row r="186" spans="1:8" ht="11.25">
      <c r="A186" s="6"/>
      <c r="B186" s="6"/>
      <c r="C186" s="6"/>
      <c r="D186" s="6"/>
      <c r="E186" s="6"/>
      <c r="F186" s="6"/>
      <c r="G186" s="6"/>
      <c r="H186" s="6"/>
    </row>
    <row r="187" spans="1:8" ht="11.25">
      <c r="A187" s="6"/>
      <c r="B187" s="6"/>
      <c r="C187" s="6"/>
      <c r="D187" s="6"/>
      <c r="E187" s="6"/>
      <c r="F187" s="6"/>
      <c r="G187" s="6"/>
      <c r="H187" s="6"/>
    </row>
    <row r="188" spans="1:8" ht="11.25">
      <c r="A188" s="6"/>
      <c r="B188" s="6"/>
      <c r="C188" s="6"/>
      <c r="D188" s="6"/>
      <c r="E188" s="6"/>
      <c r="F188" s="6"/>
      <c r="G188" s="6"/>
      <c r="H188" s="6"/>
    </row>
    <row r="189" spans="1:8" ht="11.25">
      <c r="A189" s="6"/>
      <c r="B189" s="6"/>
      <c r="C189" s="6"/>
      <c r="D189" s="6"/>
      <c r="E189" s="6"/>
      <c r="F189" s="6"/>
      <c r="G189" s="6"/>
      <c r="H189" s="6"/>
    </row>
    <row r="190" spans="1:8" ht="11.25">
      <c r="A190" s="6"/>
      <c r="B190" s="6"/>
      <c r="C190" s="6"/>
      <c r="D190" s="6"/>
      <c r="E190" s="6"/>
      <c r="F190" s="6"/>
      <c r="G190" s="6"/>
      <c r="H190" s="6"/>
    </row>
    <row r="191" spans="1:8" ht="11.25">
      <c r="A191" s="6"/>
      <c r="B191" s="6"/>
      <c r="C191" s="6"/>
      <c r="D191" s="6"/>
      <c r="E191" s="6"/>
      <c r="F191" s="6"/>
      <c r="G191" s="6"/>
      <c r="H191" s="6"/>
    </row>
    <row r="192" spans="1:8" ht="11.25">
      <c r="A192" s="6"/>
      <c r="B192" s="6"/>
      <c r="C192" s="6"/>
      <c r="D192" s="6"/>
      <c r="E192" s="6"/>
      <c r="F192" s="6"/>
      <c r="G192" s="6"/>
      <c r="H192" s="6"/>
    </row>
    <row r="193" spans="1:8" ht="11.25">
      <c r="A193" s="6"/>
      <c r="B193" s="6"/>
      <c r="C193" s="6"/>
      <c r="D193" s="6"/>
      <c r="E193" s="6"/>
      <c r="F193" s="6"/>
      <c r="G193" s="6"/>
      <c r="H193" s="6"/>
    </row>
    <row r="194" spans="1:8" ht="11.25">
      <c r="A194" s="6"/>
      <c r="B194" s="6"/>
      <c r="C194" s="6"/>
      <c r="D194" s="6"/>
      <c r="E194" s="6"/>
      <c r="F194" s="6"/>
      <c r="G194" s="6"/>
      <c r="H194" s="6"/>
    </row>
    <row r="195" spans="1:8" ht="11.25">
      <c r="A195" s="6"/>
      <c r="B195" s="6"/>
      <c r="C195" s="6"/>
      <c r="D195" s="6"/>
      <c r="E195" s="6"/>
      <c r="F195" s="6"/>
      <c r="G195" s="6"/>
      <c r="H195" s="6"/>
    </row>
    <row r="196" spans="1:8" ht="11.25">
      <c r="A196" s="6"/>
      <c r="B196" s="6"/>
      <c r="C196" s="6"/>
      <c r="D196" s="6"/>
      <c r="E196" s="6"/>
      <c r="F196" s="6"/>
      <c r="G196" s="6"/>
      <c r="H196" s="6"/>
    </row>
  </sheetData>
  <sheetProtection password="CD66" sheet="1" objects="1" scenarios="1"/>
  <printOptions horizontalCentered="1"/>
  <pageMargins left="0.75" right="0.75" top="0.3937007874015748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2002-05-02T15:42:54Z</cp:lastPrinted>
  <dcterms:created xsi:type="dcterms:W3CDTF">2002-03-08T14:32:20Z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