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380" windowHeight="6030" activeTab="0"/>
  </bookViews>
  <sheets>
    <sheet name="oficial" sheetId="1" r:id="rId1"/>
  </sheets>
  <definedNames/>
  <calcPr fullCalcOnLoad="1"/>
</workbook>
</file>

<file path=xl/sharedStrings.xml><?xml version="1.0" encoding="utf-8"?>
<sst xmlns="http://schemas.openxmlformats.org/spreadsheetml/2006/main" count="90" uniqueCount="77">
  <si>
    <t>CUADRO No. 14          BANCA OFICIAL</t>
  </si>
  <si>
    <t>ESTADISTICA FINANCIERA. AÑOS 1998, 1999, Y TRIMESTRES DE 2000</t>
  </si>
  <si>
    <t>(En millones de balboas)</t>
  </si>
  <si>
    <t>Diciembre 2000</t>
  </si>
  <si>
    <t>Sept 2000</t>
  </si>
  <si>
    <t>Sept 1999</t>
  </si>
  <si>
    <t>Junio 2000</t>
  </si>
  <si>
    <t>Junio 1999</t>
  </si>
  <si>
    <t>Marzo 2000</t>
  </si>
  <si>
    <t>Marzo 1999</t>
  </si>
  <si>
    <t>Diciembre 1999</t>
  </si>
  <si>
    <t>Diciembre 1998</t>
  </si>
  <si>
    <t>Dic. 1997</t>
  </si>
  <si>
    <t>Balance de Situación</t>
  </si>
  <si>
    <t>Total de Activos</t>
  </si>
  <si>
    <t>Activos Líquidos</t>
  </si>
  <si>
    <t>Total de Préstamos</t>
  </si>
  <si>
    <t>Internos</t>
  </si>
  <si>
    <t>Externos</t>
  </si>
  <si>
    <t>Total de Inversiones</t>
  </si>
  <si>
    <t>Total de Depósitos</t>
  </si>
  <si>
    <t xml:space="preserve">     Depósitos de Oficiales</t>
  </si>
  <si>
    <t xml:space="preserve">     Depósitos de Particulares</t>
  </si>
  <si>
    <t xml:space="preserve">     Depósitos de Bancos</t>
  </si>
  <si>
    <t>Patrimonio Total</t>
  </si>
  <si>
    <t>Promedio (12 meses)</t>
  </si>
  <si>
    <t>Activos Generadores de Ingresos</t>
  </si>
  <si>
    <t>Estado de Ganancias y Pérdidas</t>
  </si>
  <si>
    <t>Ingreso por Intereses</t>
  </si>
  <si>
    <t>Egreso de Operaciones</t>
  </si>
  <si>
    <t>Ingreso Neto de Intereses</t>
  </si>
  <si>
    <t>Otros Ingresos</t>
  </si>
  <si>
    <t>Ingreso de Operaciones</t>
  </si>
  <si>
    <t>Egresos Generales</t>
  </si>
  <si>
    <t>Utilidad antes de Provisiones</t>
  </si>
  <si>
    <t>Utilidad del Período</t>
  </si>
  <si>
    <t>Calidad de Activos</t>
  </si>
  <si>
    <t>Total de Préstamos Morosos</t>
  </si>
  <si>
    <t>(a)</t>
  </si>
  <si>
    <t>Total de Préstamos Vencidos</t>
  </si>
  <si>
    <t>Préstamos Morosos / Préstamos Totales</t>
  </si>
  <si>
    <t>Préstamos Vencidos / Préstamos Totales</t>
  </si>
  <si>
    <t>Morosos + Vencidos / Préstamos Totales</t>
  </si>
  <si>
    <t>Provisiones Cuentas Malas / Préstamos Totales</t>
  </si>
  <si>
    <t>Provisiones / Préstamos Morosos + Vencidos</t>
  </si>
  <si>
    <t>Razones de Capital</t>
  </si>
  <si>
    <t>Patrimonio / Activos Generadores de Ingresos</t>
  </si>
  <si>
    <t>Patrimonio / Préstamos Totales</t>
  </si>
  <si>
    <t>Liquidez</t>
  </si>
  <si>
    <t>Activo Líquido / Total de Depósitos</t>
  </si>
  <si>
    <t>Activo Líquido / Activo Total</t>
  </si>
  <si>
    <t>Activo Líquido + Inversiones / Depósitos Totales</t>
  </si>
  <si>
    <t>Rentabilidad</t>
  </si>
  <si>
    <t>Utilidad Neta / Activos Generadores de Ingresos (Promedio)</t>
  </si>
  <si>
    <t>Utilidad Neta / Total de Activos (Promedio)</t>
  </si>
  <si>
    <t>Utilidad Neta / Patrimonio Total (Promedio)</t>
  </si>
  <si>
    <t>Ingresos por Intereses / Activos Totales (Promedio)</t>
  </si>
  <si>
    <t>Egresos Operaciones / Activos Totales (Promedio)</t>
  </si>
  <si>
    <t>Ingresos Netos por Intereses / Activos Totales (Promedio)</t>
  </si>
  <si>
    <t>Egresos Generales / Ingresos de Operaciones</t>
  </si>
  <si>
    <t>Otros Ingresos / Activos Totales (Promedio)</t>
  </si>
  <si>
    <t>Productividad</t>
  </si>
  <si>
    <t>Número de Empleados</t>
  </si>
  <si>
    <t>Número de Bancos</t>
  </si>
  <si>
    <t>Préstamos / Empleados (Millones de balboas)</t>
  </si>
  <si>
    <t>Depósitos Totales / Empleados (En millones de balboas)</t>
  </si>
  <si>
    <t>Utilidad Neta / Empleados (En millones de balboas)</t>
  </si>
  <si>
    <t>Tasas de Crecimiento (12 meses)</t>
  </si>
  <si>
    <t>Activos</t>
  </si>
  <si>
    <t>Préstamos</t>
  </si>
  <si>
    <t>Depósitos</t>
  </si>
  <si>
    <t>Patrimonio</t>
  </si>
  <si>
    <t>Utilidad Neta</t>
  </si>
  <si>
    <t>PROVISIONES PARA PRESTAMOS</t>
  </si>
  <si>
    <t>Nota:</t>
  </si>
  <si>
    <t xml:space="preserve">(a) </t>
  </si>
  <si>
    <t>A partir del segundo trimestre de 2000 se modificó el registro de la calidad de la cartera de un banco oficial.</t>
  </si>
</sst>
</file>

<file path=xl/styles.xml><?xml version="1.0" encoding="utf-8"?>
<styleSheet xmlns="http://schemas.openxmlformats.org/spreadsheetml/2006/main">
  <numFmts count="44">
    <numFmt numFmtId="5" formatCode="&quot;B&quot;#,##0_);\(&quot;B&quot;#,##0\)"/>
    <numFmt numFmtId="6" formatCode="&quot;B&quot;#,##0_);[Red]\(&quot;B&quot;#,##0\)"/>
    <numFmt numFmtId="7" formatCode="&quot;B&quot;#,##0.00_);\(&quot;B&quot;#,##0.00\)"/>
    <numFmt numFmtId="8" formatCode="&quot;B&quot;#,##0.00_);[Red]\(&quot;B&quot;#,##0.00\)"/>
    <numFmt numFmtId="42" formatCode="_(&quot;B&quot;* #,##0_);_(&quot;B&quot;* \(#,##0\);_(&quot;B&quot;* &quot;-&quot;_);_(@_)"/>
    <numFmt numFmtId="41" formatCode="_(* #,##0_);_(* \(#,##0\);_(* &quot;-&quot;_);_(@_)"/>
    <numFmt numFmtId="44" formatCode="_(&quot;B&quot;* #,##0.00_);_(&quot;B&quot;* \(#,##0.00\);_(&quot;B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B/.&quot;\ #,##0;&quot;B/.&quot;\ \-#,##0"/>
    <numFmt numFmtId="171" formatCode="&quot;B/.&quot;\ #,##0;[Red]&quot;B/.&quot;\ \-#,##0"/>
    <numFmt numFmtId="172" formatCode="&quot;B/.&quot;\ #,##0.00;&quot;B/.&quot;\ \-#,##0.00"/>
    <numFmt numFmtId="173" formatCode="&quot;B/.&quot;\ #,##0.00;[Red]&quot;B/.&quot;\ \-#,##0.00"/>
    <numFmt numFmtId="174" formatCode="_ &quot;B/.&quot;\ * #,##0_ ;_ &quot;B/.&quot;\ * \-#,##0_ ;_ &quot;B/.&quot;\ * &quot;-&quot;_ ;_ @_ "/>
    <numFmt numFmtId="175" formatCode="_ * #,##0_ ;_ * \-#,##0_ ;_ * &quot;-&quot;_ ;_ @_ "/>
    <numFmt numFmtId="176" formatCode="_ &quot;B/.&quot;\ * #,##0.00_ ;_ &quot;B/.&quot;\ * \-#,##0.00_ ;_ &quot;B/.&quot;\ * &quot;-&quot;??_ ;_ @_ "/>
    <numFmt numFmtId="177" formatCode="_ * #,##0.00_ ;_ * \-#,##0.00_ ;_ * &quot;-&quot;??_ ;_ @_ "/>
    <numFmt numFmtId="178" formatCode="_(* #,##0.0_);_(* \(#,##0.0\);_(* &quot;-&quot;??_);_(@_)"/>
    <numFmt numFmtId="179" formatCode="_(* #,##0_);_(* \(#,##0\);_(* &quot;-&quot;??_);_(@_)"/>
    <numFmt numFmtId="180" formatCode="_(* #,##0.000_);_(* \(#,##0.000\);_(* &quot;-&quot;??_);_(@_)"/>
    <numFmt numFmtId="181" formatCode="0.0%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000000000"/>
    <numFmt numFmtId="189" formatCode="0.00000000000"/>
    <numFmt numFmtId="190" formatCode="0.000000000"/>
    <numFmt numFmtId="191" formatCode="0.0"/>
    <numFmt numFmtId="192" formatCode="_ * #,##0.0_ ;_ * \-#,##0.0_ ;_ * &quot;-&quot;??_ ;_ @_ "/>
    <numFmt numFmtId="193" formatCode="_ * #,##0_ ;_ * \-#,##0_ ;_ * &quot;-&quot;??_ ;_ @_ "/>
    <numFmt numFmtId="194" formatCode="0.000%"/>
    <numFmt numFmtId="195" formatCode="0.0000%"/>
    <numFmt numFmtId="196" formatCode="0.00000%"/>
    <numFmt numFmtId="197" formatCode="0.000000%"/>
    <numFmt numFmtId="198" formatCode="_(* #,##0.0000_);_(* \(#,##0.0000\);_(* &quot;-&quot;??_);_(@_)"/>
    <numFmt numFmtId="199" formatCode="0.00_);\(0.00\)"/>
  </numFmts>
  <fonts count="6">
    <font>
      <sz val="10"/>
      <name val="Arial"/>
      <family val="0"/>
    </font>
    <font>
      <sz val="7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b/>
      <sz val="8"/>
      <color indexed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49" fontId="3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179" fontId="2" fillId="0" borderId="0" xfId="15" applyNumberFormat="1" applyFont="1" applyAlignment="1">
      <alignment/>
    </xf>
    <xf numFmtId="179" fontId="5" fillId="0" borderId="0" xfId="15" applyNumberFormat="1" applyFont="1" applyAlignment="1">
      <alignment/>
    </xf>
    <xf numFmtId="0" fontId="5" fillId="0" borderId="0" xfId="0" applyFont="1" applyAlignment="1">
      <alignment/>
    </xf>
    <xf numFmtId="179" fontId="3" fillId="0" borderId="0" xfId="15" applyNumberFormat="1" applyFont="1" applyAlignment="1">
      <alignment/>
    </xf>
    <xf numFmtId="179" fontId="4" fillId="0" borderId="0" xfId="15" applyNumberFormat="1" applyFont="1" applyAlignment="1">
      <alignment/>
    </xf>
    <xf numFmtId="179" fontId="3" fillId="0" borderId="1" xfId="15" applyNumberFormat="1" applyFont="1" applyBorder="1" applyAlignment="1">
      <alignment/>
    </xf>
    <xf numFmtId="179" fontId="4" fillId="0" borderId="1" xfId="15" applyNumberFormat="1" applyFont="1" applyBorder="1" applyAlignment="1">
      <alignment/>
    </xf>
    <xf numFmtId="43" fontId="3" fillId="0" borderId="0" xfId="15" applyNumberFormat="1" applyFont="1" applyAlignment="1">
      <alignment/>
    </xf>
    <xf numFmtId="43" fontId="3" fillId="0" borderId="0" xfId="15" applyFont="1" applyAlignment="1">
      <alignment/>
    </xf>
    <xf numFmtId="0" fontId="4" fillId="0" borderId="0" xfId="0" applyFont="1" applyAlignment="1">
      <alignment/>
    </xf>
    <xf numFmtId="10" fontId="3" fillId="0" borderId="0" xfId="19" applyNumberFormat="1" applyFont="1" applyAlignment="1">
      <alignment/>
    </xf>
    <xf numFmtId="0" fontId="3" fillId="0" borderId="0" xfId="0" applyFont="1" applyBorder="1" applyAlignment="1">
      <alignment/>
    </xf>
    <xf numFmtId="10" fontId="3" fillId="0" borderId="1" xfId="19" applyNumberFormat="1" applyFont="1" applyBorder="1" applyAlignment="1">
      <alignment/>
    </xf>
    <xf numFmtId="2" fontId="3" fillId="0" borderId="1" xfId="0" applyNumberFormat="1" applyFont="1" applyBorder="1" applyAlignment="1">
      <alignment/>
    </xf>
    <xf numFmtId="181" fontId="3" fillId="0" borderId="0" xfId="19" applyNumberFormat="1" applyFont="1" applyAlignment="1">
      <alignment/>
    </xf>
    <xf numFmtId="181" fontId="3" fillId="0" borderId="1" xfId="19" applyNumberFormat="1" applyFont="1" applyBorder="1" applyAlignment="1">
      <alignment/>
    </xf>
    <xf numFmtId="0" fontId="3" fillId="0" borderId="1" xfId="19" applyNumberFormat="1" applyFont="1" applyBorder="1" applyAlignment="1">
      <alignment/>
    </xf>
    <xf numFmtId="43" fontId="3" fillId="0" borderId="1" xfId="15" applyFont="1" applyBorder="1" applyAlignment="1">
      <alignment/>
    </xf>
    <xf numFmtId="10" fontId="3" fillId="0" borderId="0" xfId="19" applyNumberFormat="1" applyFont="1" applyFill="1" applyAlignment="1">
      <alignment/>
    </xf>
    <xf numFmtId="43" fontId="3" fillId="0" borderId="0" xfId="15" applyNumberFormat="1" applyFont="1" applyFill="1" applyAlignment="1">
      <alignment/>
    </xf>
    <xf numFmtId="10" fontId="3" fillId="0" borderId="1" xfId="19" applyNumberFormat="1" applyFont="1" applyFill="1" applyBorder="1" applyAlignment="1">
      <alignment/>
    </xf>
    <xf numFmtId="177" fontId="3" fillId="0" borderId="1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323850</xdr:colOff>
      <xdr:row>5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908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84"/>
  <sheetViews>
    <sheetView tabSelected="1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8" sqref="B8"/>
    </sheetView>
  </sheetViews>
  <sheetFormatPr defaultColWidth="11.421875" defaultRowHeight="12.75"/>
  <cols>
    <col min="1" max="1" width="2.8515625" style="1" customWidth="1"/>
    <col min="2" max="2" width="34.140625" style="1" customWidth="1"/>
    <col min="3" max="3" width="10.8515625" style="1" customWidth="1"/>
    <col min="4" max="4" width="8.140625" style="1" customWidth="1"/>
    <col min="5" max="5" width="7.421875" style="1" hidden="1" customWidth="1"/>
    <col min="6" max="6" width="8.00390625" style="1" customWidth="1"/>
    <col min="7" max="7" width="7.8515625" style="1" hidden="1" customWidth="1"/>
    <col min="8" max="8" width="2.421875" style="1" hidden="1" customWidth="1"/>
    <col min="9" max="9" width="9.00390625" style="1" customWidth="1"/>
    <col min="10" max="10" width="7.8515625" style="1" hidden="1" customWidth="1"/>
    <col min="11" max="11" width="11.28125" style="1" customWidth="1"/>
    <col min="12" max="12" width="10.8515625" style="1" customWidth="1"/>
    <col min="13" max="13" width="8.421875" style="1" hidden="1" customWidth="1"/>
    <col min="14" max="16384" width="8.421875" style="1" customWidth="1"/>
  </cols>
  <sheetData>
    <row r="1" spans="2:12" s="2" customFormat="1" ht="8.25" customHeight="1"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2:12" s="2" customFormat="1" ht="11.25">
      <c r="B2" s="30"/>
      <c r="C2" s="30"/>
      <c r="D2" s="30"/>
      <c r="E2" s="30"/>
      <c r="F2" s="30"/>
      <c r="G2" s="30"/>
      <c r="H2" s="30"/>
      <c r="I2" s="30" t="s">
        <v>0</v>
      </c>
      <c r="J2" s="30"/>
      <c r="K2" s="30"/>
      <c r="L2" s="30"/>
    </row>
    <row r="3" spans="2:12" s="2" customFormat="1" ht="11.25">
      <c r="B3" s="31"/>
      <c r="C3" s="31"/>
      <c r="D3" s="31"/>
      <c r="E3" s="31"/>
      <c r="F3" s="31"/>
      <c r="G3" s="31"/>
      <c r="H3" s="31"/>
      <c r="I3" s="30" t="s">
        <v>1</v>
      </c>
      <c r="J3" s="31"/>
      <c r="K3" s="31"/>
      <c r="L3" s="31"/>
    </row>
    <row r="4" spans="1:12" s="2" customFormat="1" ht="11.25">
      <c r="A4" s="31"/>
      <c r="B4" s="31"/>
      <c r="C4" s="31"/>
      <c r="D4" s="31"/>
      <c r="E4" s="31"/>
      <c r="F4" s="31"/>
      <c r="G4" s="31"/>
      <c r="H4" s="31"/>
      <c r="I4" s="31" t="s">
        <v>2</v>
      </c>
      <c r="J4" s="31"/>
      <c r="K4" s="31"/>
      <c r="L4" s="31"/>
    </row>
    <row r="5" spans="1:12" s="2" customFormat="1" ht="11.2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</row>
    <row r="6" spans="1:12" s="2" customFormat="1" ht="11.25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1:12" s="2" customFormat="1" ht="11.25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</row>
    <row r="8" spans="1:12" s="2" customFormat="1" ht="11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3" s="2" customFormat="1" ht="11.25">
      <c r="A9" s="4"/>
      <c r="B9" s="4"/>
      <c r="C9" s="4" t="s">
        <v>3</v>
      </c>
      <c r="D9" s="4" t="s">
        <v>4</v>
      </c>
      <c r="E9" s="5" t="s">
        <v>5</v>
      </c>
      <c r="F9" s="4" t="s">
        <v>6</v>
      </c>
      <c r="G9" s="5" t="s">
        <v>7</v>
      </c>
      <c r="H9" s="5"/>
      <c r="I9" s="4" t="s">
        <v>8</v>
      </c>
      <c r="J9" s="5" t="s">
        <v>9</v>
      </c>
      <c r="K9" s="4" t="s">
        <v>10</v>
      </c>
      <c r="L9" s="4" t="s">
        <v>11</v>
      </c>
      <c r="M9" s="6" t="s">
        <v>12</v>
      </c>
    </row>
    <row r="10" spans="1:13" s="2" customFormat="1" ht="11.25">
      <c r="A10" s="7" t="s">
        <v>13</v>
      </c>
      <c r="B10" s="7"/>
      <c r="C10" s="8"/>
      <c r="D10" s="8"/>
      <c r="E10" s="9"/>
      <c r="F10" s="8"/>
      <c r="G10" s="9"/>
      <c r="H10" s="9"/>
      <c r="I10" s="8"/>
      <c r="J10" s="9"/>
      <c r="K10" s="8"/>
      <c r="L10" s="8"/>
      <c r="M10" s="10"/>
    </row>
    <row r="11" spans="1:13" s="2" customFormat="1" ht="11.25">
      <c r="A11" s="2" t="s">
        <v>14</v>
      </c>
      <c r="C11" s="11">
        <v>4165</v>
      </c>
      <c r="D11" s="11">
        <v>4141</v>
      </c>
      <c r="E11" s="12">
        <v>4145</v>
      </c>
      <c r="F11" s="11">
        <v>4113</v>
      </c>
      <c r="G11" s="12">
        <v>4327</v>
      </c>
      <c r="H11" s="12"/>
      <c r="I11" s="11">
        <v>4166</v>
      </c>
      <c r="J11" s="12">
        <v>4198</v>
      </c>
      <c r="K11" s="11">
        <v>4229</v>
      </c>
      <c r="L11" s="11">
        <v>4149</v>
      </c>
      <c r="M11" s="12">
        <v>4028</v>
      </c>
    </row>
    <row r="12" spans="1:13" s="2" customFormat="1" ht="11.25">
      <c r="A12" s="2" t="s">
        <v>15</v>
      </c>
      <c r="C12" s="11">
        <v>1844</v>
      </c>
      <c r="D12" s="11">
        <v>1856</v>
      </c>
      <c r="E12" s="12">
        <v>1949</v>
      </c>
      <c r="F12" s="11">
        <v>1748</v>
      </c>
      <c r="G12" s="12">
        <v>2198</v>
      </c>
      <c r="H12" s="12"/>
      <c r="I12" s="11">
        <v>1920</v>
      </c>
      <c r="J12" s="12">
        <v>2055</v>
      </c>
      <c r="K12" s="11">
        <v>1999</v>
      </c>
      <c r="L12" s="11">
        <v>2086</v>
      </c>
      <c r="M12" s="12">
        <v>2102</v>
      </c>
    </row>
    <row r="13" spans="1:13" s="2" customFormat="1" ht="11.25">
      <c r="A13" s="2" t="s">
        <v>16</v>
      </c>
      <c r="C13" s="11">
        <f>C14+C15</f>
        <v>1866</v>
      </c>
      <c r="D13" s="11">
        <f>D14+D15</f>
        <v>1891</v>
      </c>
      <c r="E13" s="11">
        <f>E14+E15</f>
        <v>1811</v>
      </c>
      <c r="F13" s="11">
        <f>F14+F15</f>
        <v>1863</v>
      </c>
      <c r="G13" s="11">
        <f>G14+G15</f>
        <v>1755</v>
      </c>
      <c r="H13" s="11"/>
      <c r="I13" s="11">
        <f>I14+I15</f>
        <v>1884</v>
      </c>
      <c r="J13" s="11">
        <f>J14+J15</f>
        <v>1762</v>
      </c>
      <c r="K13" s="11">
        <f>K14+K15</f>
        <v>1824</v>
      </c>
      <c r="L13" s="11">
        <f>L14+L15</f>
        <v>1722</v>
      </c>
      <c r="M13" s="11">
        <f>M14+M15</f>
        <v>1686</v>
      </c>
    </row>
    <row r="14" spans="2:13" s="2" customFormat="1" ht="11.25">
      <c r="B14" s="2" t="s">
        <v>17</v>
      </c>
      <c r="C14" s="11">
        <v>1866</v>
      </c>
      <c r="D14" s="11">
        <v>1891</v>
      </c>
      <c r="E14" s="12">
        <v>1806</v>
      </c>
      <c r="F14" s="11">
        <v>1863</v>
      </c>
      <c r="G14" s="12">
        <v>1750</v>
      </c>
      <c r="H14" s="12"/>
      <c r="I14" s="11">
        <v>1884</v>
      </c>
      <c r="J14" s="12">
        <v>1757</v>
      </c>
      <c r="K14" s="11">
        <v>1819</v>
      </c>
      <c r="L14" s="11">
        <v>1722</v>
      </c>
      <c r="M14" s="12">
        <v>1686</v>
      </c>
    </row>
    <row r="15" spans="2:13" s="2" customFormat="1" ht="11.25">
      <c r="B15" s="2" t="s">
        <v>18</v>
      </c>
      <c r="C15" s="11">
        <v>0</v>
      </c>
      <c r="D15" s="11">
        <v>0</v>
      </c>
      <c r="E15" s="12">
        <v>5</v>
      </c>
      <c r="F15" s="11">
        <v>0</v>
      </c>
      <c r="G15" s="12">
        <v>5</v>
      </c>
      <c r="H15" s="12"/>
      <c r="I15" s="11">
        <v>0</v>
      </c>
      <c r="J15" s="12">
        <v>5</v>
      </c>
      <c r="K15" s="11">
        <v>5</v>
      </c>
      <c r="L15" s="11">
        <v>0</v>
      </c>
      <c r="M15" s="12">
        <v>0</v>
      </c>
    </row>
    <row r="16" spans="1:13" s="2" customFormat="1" ht="11.25">
      <c r="A16" s="2" t="s">
        <v>19</v>
      </c>
      <c r="C16" s="11">
        <v>251</v>
      </c>
      <c r="D16" s="11">
        <v>245</v>
      </c>
      <c r="E16" s="12">
        <v>247</v>
      </c>
      <c r="F16" s="11">
        <v>356</v>
      </c>
      <c r="G16" s="12">
        <v>248</v>
      </c>
      <c r="H16" s="12"/>
      <c r="I16" s="11">
        <v>221</v>
      </c>
      <c r="J16" s="12">
        <v>235</v>
      </c>
      <c r="K16" s="11">
        <v>264</v>
      </c>
      <c r="L16" s="11">
        <v>207</v>
      </c>
      <c r="M16" s="12">
        <v>99</v>
      </c>
    </row>
    <row r="17" spans="1:13" s="2" customFormat="1" ht="11.25">
      <c r="A17" s="2" t="s">
        <v>20</v>
      </c>
      <c r="C17" s="11">
        <f>C18+C22</f>
        <v>3108</v>
      </c>
      <c r="D17" s="11">
        <f>D18+D22</f>
        <v>3082</v>
      </c>
      <c r="E17" s="11">
        <f>E18+E22</f>
        <v>3077</v>
      </c>
      <c r="F17" s="11">
        <f>F18+F22</f>
        <v>3076</v>
      </c>
      <c r="G17" s="11">
        <f>G18+G22</f>
        <v>3265</v>
      </c>
      <c r="H17" s="11"/>
      <c r="I17" s="11">
        <f>I18+I22</f>
        <v>3116</v>
      </c>
      <c r="J17" s="11">
        <f>J18+J22</f>
        <v>3117</v>
      </c>
      <c r="K17" s="11">
        <f>K18+K22</f>
        <v>3177</v>
      </c>
      <c r="L17" s="11">
        <f>L18+L22</f>
        <v>3090</v>
      </c>
      <c r="M17" s="11">
        <f>M18+M22</f>
        <v>3093</v>
      </c>
    </row>
    <row r="18" spans="2:13" s="2" customFormat="1" ht="11.25">
      <c r="B18" s="2" t="s">
        <v>17</v>
      </c>
      <c r="C18" s="11">
        <f>SUM(C19:C21)</f>
        <v>3066</v>
      </c>
      <c r="D18" s="11">
        <f>SUM(D19:D21)</f>
        <v>3040</v>
      </c>
      <c r="E18" s="11">
        <f>SUM(E19:E21)</f>
        <v>3029</v>
      </c>
      <c r="F18" s="11">
        <f>SUM(F19:F21)</f>
        <v>3036</v>
      </c>
      <c r="G18" s="11">
        <f>SUM(G19:G21)</f>
        <v>3217</v>
      </c>
      <c r="H18" s="11"/>
      <c r="I18" s="11">
        <f>SUM(I19:I21)</f>
        <v>3071</v>
      </c>
      <c r="J18" s="11">
        <f>SUM(J19:J21)</f>
        <v>3068</v>
      </c>
      <c r="K18" s="11">
        <f>SUM(K19:K21)</f>
        <v>3128</v>
      </c>
      <c r="L18" s="11">
        <f>SUM(L19:L21)</f>
        <v>3042</v>
      </c>
      <c r="M18" s="11">
        <f>SUM(M19:M21)</f>
        <v>3046</v>
      </c>
    </row>
    <row r="19" spans="2:13" s="2" customFormat="1" ht="11.25">
      <c r="B19" s="2" t="s">
        <v>21</v>
      </c>
      <c r="C19" s="11">
        <v>1914</v>
      </c>
      <c r="D19" s="11">
        <v>1945</v>
      </c>
      <c r="E19" s="12">
        <v>2037</v>
      </c>
      <c r="F19" s="11">
        <v>1982</v>
      </c>
      <c r="G19" s="12">
        <v>2220</v>
      </c>
      <c r="H19" s="12"/>
      <c r="I19" s="11">
        <v>1989</v>
      </c>
      <c r="J19" s="12">
        <v>2022</v>
      </c>
      <c r="K19" s="11">
        <v>2108</v>
      </c>
      <c r="L19" s="11">
        <v>2054</v>
      </c>
      <c r="M19" s="12">
        <v>2041</v>
      </c>
    </row>
    <row r="20" spans="2:13" s="2" customFormat="1" ht="11.25">
      <c r="B20" s="2" t="s">
        <v>22</v>
      </c>
      <c r="C20" s="11">
        <v>852</v>
      </c>
      <c r="D20" s="11">
        <v>851</v>
      </c>
      <c r="E20" s="12">
        <v>736</v>
      </c>
      <c r="F20" s="11">
        <v>799</v>
      </c>
      <c r="G20" s="12">
        <v>726</v>
      </c>
      <c r="H20" s="12"/>
      <c r="I20" s="11">
        <v>801</v>
      </c>
      <c r="J20" s="12">
        <v>768</v>
      </c>
      <c r="K20" s="11">
        <v>719</v>
      </c>
      <c r="L20" s="11">
        <v>710</v>
      </c>
      <c r="M20" s="12">
        <v>723</v>
      </c>
    </row>
    <row r="21" spans="2:13" s="2" customFormat="1" ht="11.25">
      <c r="B21" s="2" t="s">
        <v>23</v>
      </c>
      <c r="C21" s="11">
        <v>300</v>
      </c>
      <c r="D21" s="11">
        <v>244</v>
      </c>
      <c r="E21" s="12">
        <v>256</v>
      </c>
      <c r="F21" s="11">
        <v>255</v>
      </c>
      <c r="G21" s="12">
        <v>271</v>
      </c>
      <c r="H21" s="12"/>
      <c r="I21" s="11">
        <v>281</v>
      </c>
      <c r="J21" s="12">
        <v>278</v>
      </c>
      <c r="K21" s="11">
        <v>301</v>
      </c>
      <c r="L21" s="11">
        <v>278</v>
      </c>
      <c r="M21" s="12">
        <v>282</v>
      </c>
    </row>
    <row r="22" spans="2:13" s="2" customFormat="1" ht="11.25">
      <c r="B22" s="2" t="s">
        <v>18</v>
      </c>
      <c r="C22" s="11">
        <f>SUM(C23:C24)</f>
        <v>42</v>
      </c>
      <c r="D22" s="11">
        <f>SUM(D23:D24)</f>
        <v>42</v>
      </c>
      <c r="E22" s="11">
        <f>SUM(E23:E24)</f>
        <v>48</v>
      </c>
      <c r="F22" s="11">
        <f>SUM(F23:F24)</f>
        <v>40</v>
      </c>
      <c r="G22" s="11">
        <f>SUM(G23:G24)</f>
        <v>48</v>
      </c>
      <c r="H22" s="11"/>
      <c r="I22" s="11">
        <f>SUM(I23:I24)</f>
        <v>45</v>
      </c>
      <c r="J22" s="11">
        <f>SUM(J23:J24)</f>
        <v>49</v>
      </c>
      <c r="K22" s="11">
        <f>SUM(K23:K24)</f>
        <v>49</v>
      </c>
      <c r="L22" s="11">
        <f>SUM(L23:L24)</f>
        <v>48</v>
      </c>
      <c r="M22" s="11">
        <f>SUM(M23:M24)</f>
        <v>47</v>
      </c>
    </row>
    <row r="23" spans="2:13" s="2" customFormat="1" ht="11.25">
      <c r="B23" s="2" t="s">
        <v>22</v>
      </c>
      <c r="C23" s="11">
        <v>16</v>
      </c>
      <c r="D23" s="11">
        <v>16</v>
      </c>
      <c r="E23" s="12">
        <v>16</v>
      </c>
      <c r="F23" s="11">
        <v>16</v>
      </c>
      <c r="G23" s="12">
        <v>16</v>
      </c>
      <c r="H23" s="12"/>
      <c r="I23" s="11">
        <v>16</v>
      </c>
      <c r="J23" s="12">
        <v>17</v>
      </c>
      <c r="K23" s="11">
        <v>16</v>
      </c>
      <c r="L23" s="11">
        <v>17</v>
      </c>
      <c r="M23" s="12">
        <v>15</v>
      </c>
    </row>
    <row r="24" spans="2:13" s="2" customFormat="1" ht="11.25">
      <c r="B24" s="2" t="s">
        <v>23</v>
      </c>
      <c r="C24" s="11">
        <v>26</v>
      </c>
      <c r="D24" s="11">
        <v>26</v>
      </c>
      <c r="E24" s="12">
        <v>32</v>
      </c>
      <c r="F24" s="11">
        <v>24</v>
      </c>
      <c r="G24" s="12">
        <v>32</v>
      </c>
      <c r="H24" s="12"/>
      <c r="I24" s="11">
        <v>29</v>
      </c>
      <c r="J24" s="12">
        <v>32</v>
      </c>
      <c r="K24" s="11">
        <v>33</v>
      </c>
      <c r="L24" s="11">
        <v>31</v>
      </c>
      <c r="M24" s="12">
        <v>32</v>
      </c>
    </row>
    <row r="25" spans="1:13" s="2" customFormat="1" ht="11.25">
      <c r="A25" s="3" t="s">
        <v>24</v>
      </c>
      <c r="B25" s="3"/>
      <c r="C25" s="13">
        <v>603</v>
      </c>
      <c r="D25" s="13">
        <v>610</v>
      </c>
      <c r="E25" s="14">
        <v>607</v>
      </c>
      <c r="F25" s="13">
        <v>598</v>
      </c>
      <c r="G25" s="14">
        <v>598</v>
      </c>
      <c r="H25" s="14"/>
      <c r="I25" s="13">
        <v>607</v>
      </c>
      <c r="J25" s="14">
        <v>629</v>
      </c>
      <c r="K25" s="13">
        <v>596</v>
      </c>
      <c r="L25" s="13">
        <v>602</v>
      </c>
      <c r="M25" s="12">
        <v>527</v>
      </c>
    </row>
    <row r="26" spans="1:12" s="2" customFormat="1" ht="11.25">
      <c r="A26" s="7" t="s">
        <v>25</v>
      </c>
      <c r="C26" s="15"/>
      <c r="D26" s="15"/>
      <c r="E26" s="15"/>
      <c r="F26" s="15"/>
      <c r="G26" s="15"/>
      <c r="H26" s="15"/>
      <c r="I26" s="11"/>
      <c r="J26" s="11"/>
      <c r="K26" s="11"/>
      <c r="L26" s="11"/>
    </row>
    <row r="27" spans="1:13" s="2" customFormat="1" ht="11.25">
      <c r="A27" s="2" t="s">
        <v>14</v>
      </c>
      <c r="C27" s="11">
        <f>(C11+K11)/2</f>
        <v>4197</v>
      </c>
      <c r="D27" s="11">
        <f>(D11+E11)/2</f>
        <v>4143</v>
      </c>
      <c r="E27" s="11"/>
      <c r="F27" s="11">
        <f>(F11+G11)/2</f>
        <v>4220</v>
      </c>
      <c r="G27" s="11"/>
      <c r="H27" s="11"/>
      <c r="I27" s="11">
        <f>(I11+J11)/2</f>
        <v>4182</v>
      </c>
      <c r="J27" s="11"/>
      <c r="K27" s="11">
        <f>(K11+L11)/2</f>
        <v>4189</v>
      </c>
      <c r="L27" s="11">
        <f>(L11+M11)/2</f>
        <v>4088.5</v>
      </c>
      <c r="M27" s="16"/>
    </row>
    <row r="28" spans="1:13" s="2" customFormat="1" ht="11.25">
      <c r="A28" s="2" t="s">
        <v>26</v>
      </c>
      <c r="C28" s="11">
        <f>C29+C30</f>
        <v>2102.5</v>
      </c>
      <c r="D28" s="11">
        <f>D29+D30</f>
        <v>2097</v>
      </c>
      <c r="E28" s="11"/>
      <c r="F28" s="11">
        <f>F29+F30</f>
        <v>2111</v>
      </c>
      <c r="G28" s="11"/>
      <c r="H28" s="11"/>
      <c r="I28" s="11">
        <f>I29+I30</f>
        <v>2051</v>
      </c>
      <c r="J28" s="11"/>
      <c r="K28" s="11">
        <f>K29+K30</f>
        <v>2008.5</v>
      </c>
      <c r="L28" s="11">
        <f>L29+L30</f>
        <v>1857</v>
      </c>
      <c r="M28" s="16"/>
    </row>
    <row r="29" spans="2:13" s="2" customFormat="1" ht="11.25">
      <c r="B29" s="2" t="s">
        <v>16</v>
      </c>
      <c r="C29" s="11">
        <f>(C13+K13)/2</f>
        <v>1845</v>
      </c>
      <c r="D29" s="11">
        <f>(D13+E13)/2</f>
        <v>1851</v>
      </c>
      <c r="E29" s="11"/>
      <c r="F29" s="11">
        <f>(F13+G13)/2</f>
        <v>1809</v>
      </c>
      <c r="G29" s="11"/>
      <c r="H29" s="11"/>
      <c r="I29" s="11">
        <f>(I13+J13)/2</f>
        <v>1823</v>
      </c>
      <c r="J29" s="11"/>
      <c r="K29" s="11">
        <f>(K13+L13)/2</f>
        <v>1773</v>
      </c>
      <c r="L29" s="11">
        <f>(L13+M13)/2</f>
        <v>1704</v>
      </c>
      <c r="M29" s="16"/>
    </row>
    <row r="30" spans="2:13" s="2" customFormat="1" ht="11.25">
      <c r="B30" s="2" t="s">
        <v>19</v>
      </c>
      <c r="C30" s="11">
        <f>(C16+K16)/2</f>
        <v>257.5</v>
      </c>
      <c r="D30" s="11">
        <f>(D16+E16)/2</f>
        <v>246</v>
      </c>
      <c r="E30" s="11"/>
      <c r="F30" s="11">
        <f>(F16+G16)/2</f>
        <v>302</v>
      </c>
      <c r="G30" s="11"/>
      <c r="H30" s="11"/>
      <c r="I30" s="11">
        <f>(I16+J16)/2</f>
        <v>228</v>
      </c>
      <c r="J30" s="11"/>
      <c r="K30" s="11">
        <f>(K16+L16)/2</f>
        <v>235.5</v>
      </c>
      <c r="L30" s="11">
        <f>(L16+M16)/2</f>
        <v>153</v>
      </c>
      <c r="M30" s="16"/>
    </row>
    <row r="31" spans="1:13" s="2" customFormat="1" ht="11.25">
      <c r="A31" s="3" t="s">
        <v>24</v>
      </c>
      <c r="B31" s="3"/>
      <c r="C31" s="13">
        <f>(C25+K25)/2</f>
        <v>599.5</v>
      </c>
      <c r="D31" s="13">
        <f>(D25+E25)/2</f>
        <v>608.5</v>
      </c>
      <c r="E31" s="13"/>
      <c r="F31" s="13">
        <f>(F25+G25)/2</f>
        <v>598</v>
      </c>
      <c r="G31" s="13"/>
      <c r="H31" s="13"/>
      <c r="I31" s="13">
        <f>(I25+J25)/2</f>
        <v>618</v>
      </c>
      <c r="J31" s="13"/>
      <c r="K31" s="13">
        <f>(K25+L25)/2</f>
        <v>599</v>
      </c>
      <c r="L31" s="13">
        <f>(L25+M25)/2</f>
        <v>564.5</v>
      </c>
      <c r="M31" s="16"/>
    </row>
    <row r="32" spans="1:76" s="2" customFormat="1" ht="11.25">
      <c r="A32" s="7" t="s">
        <v>27</v>
      </c>
      <c r="C32" s="11"/>
      <c r="D32" s="11"/>
      <c r="E32" s="12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</row>
    <row r="33" spans="1:76" s="2" customFormat="1" ht="11.25">
      <c r="A33" s="2" t="s">
        <v>28</v>
      </c>
      <c r="C33" s="11">
        <f>D33+85</f>
        <v>320</v>
      </c>
      <c r="D33" s="11">
        <f>F33+83</f>
        <v>235</v>
      </c>
      <c r="E33" s="12">
        <f>G33+72</f>
        <v>206</v>
      </c>
      <c r="F33" s="11">
        <f>I33+76</f>
        <v>152</v>
      </c>
      <c r="G33" s="12">
        <f>J33+67</f>
        <v>134</v>
      </c>
      <c r="H33" s="12"/>
      <c r="I33" s="11">
        <v>76</v>
      </c>
      <c r="J33" s="12">
        <v>67</v>
      </c>
      <c r="K33" s="11">
        <f>E33+73</f>
        <v>279</v>
      </c>
      <c r="L33" s="11">
        <v>241</v>
      </c>
      <c r="M33" s="11">
        <v>208</v>
      </c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</row>
    <row r="34" spans="1:76" s="2" customFormat="1" ht="11.25">
      <c r="A34" s="2" t="s">
        <v>29</v>
      </c>
      <c r="C34" s="11">
        <f>D34+38</f>
        <v>146</v>
      </c>
      <c r="D34" s="11">
        <f>F34+38</f>
        <v>108</v>
      </c>
      <c r="E34" s="12">
        <f>G34+32</f>
        <v>92</v>
      </c>
      <c r="F34" s="11">
        <f>I34+35</f>
        <v>70</v>
      </c>
      <c r="G34" s="12">
        <f>J34+32</f>
        <v>60</v>
      </c>
      <c r="H34" s="12"/>
      <c r="I34" s="11">
        <v>35</v>
      </c>
      <c r="J34" s="12">
        <v>28</v>
      </c>
      <c r="K34" s="11">
        <f>E34+33</f>
        <v>125</v>
      </c>
      <c r="L34" s="11">
        <v>115</v>
      </c>
      <c r="M34" s="11">
        <v>110</v>
      </c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</row>
    <row r="35" spans="1:76" s="2" customFormat="1" ht="11.25">
      <c r="A35" s="2" t="s">
        <v>30</v>
      </c>
      <c r="C35" s="11">
        <f>C33-C34</f>
        <v>174</v>
      </c>
      <c r="D35" s="11">
        <f>D33-D34</f>
        <v>127</v>
      </c>
      <c r="E35" s="12">
        <f>E33-E34</f>
        <v>114</v>
      </c>
      <c r="F35" s="11">
        <f>F33-F34</f>
        <v>82</v>
      </c>
      <c r="G35" s="12">
        <f>G33-G34</f>
        <v>74</v>
      </c>
      <c r="H35" s="12"/>
      <c r="I35" s="11">
        <f>I33-I34</f>
        <v>41</v>
      </c>
      <c r="J35" s="12">
        <f>J33-J34</f>
        <v>39</v>
      </c>
      <c r="K35" s="11">
        <f>K33-K34</f>
        <v>154</v>
      </c>
      <c r="L35" s="11">
        <f>L33-L34</f>
        <v>126</v>
      </c>
      <c r="M35" s="11">
        <v>97</v>
      </c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</row>
    <row r="36" spans="1:76" s="2" customFormat="1" ht="11.25">
      <c r="A36" s="2" t="s">
        <v>31</v>
      </c>
      <c r="C36" s="11">
        <f>D36+10</f>
        <v>22</v>
      </c>
      <c r="D36" s="11">
        <f>F36+5</f>
        <v>12</v>
      </c>
      <c r="E36" s="12">
        <f>G36+2</f>
        <v>12</v>
      </c>
      <c r="F36" s="11">
        <f>I36+3</f>
        <v>7</v>
      </c>
      <c r="G36" s="12">
        <f>J36+8</f>
        <v>10</v>
      </c>
      <c r="H36" s="12"/>
      <c r="I36" s="11">
        <v>4</v>
      </c>
      <c r="J36" s="12">
        <v>2</v>
      </c>
      <c r="K36" s="11">
        <f>E36+4</f>
        <v>16</v>
      </c>
      <c r="L36" s="11">
        <v>21</v>
      </c>
      <c r="M36" s="11">
        <v>19</v>
      </c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</row>
    <row r="37" spans="1:76" s="2" customFormat="1" ht="11.25">
      <c r="A37" s="2" t="s">
        <v>32</v>
      </c>
      <c r="C37" s="11">
        <f>C35+C36</f>
        <v>196</v>
      </c>
      <c r="D37" s="11">
        <f>D35+D36</f>
        <v>139</v>
      </c>
      <c r="E37" s="12">
        <f>E35+E36</f>
        <v>126</v>
      </c>
      <c r="F37" s="11">
        <f>F35+F36</f>
        <v>89</v>
      </c>
      <c r="G37" s="12">
        <f>G35+G36</f>
        <v>84</v>
      </c>
      <c r="H37" s="12"/>
      <c r="I37" s="11">
        <f>I35+I36</f>
        <v>45</v>
      </c>
      <c r="J37" s="12">
        <f>J35+J36</f>
        <v>41</v>
      </c>
      <c r="K37" s="11">
        <f>K35+K36</f>
        <v>170</v>
      </c>
      <c r="L37" s="11">
        <f>L35+L36</f>
        <v>147</v>
      </c>
      <c r="M37" s="11">
        <f>M35+M36</f>
        <v>116</v>
      </c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</row>
    <row r="38" spans="1:76" s="2" customFormat="1" ht="11.25">
      <c r="A38" s="2" t="s">
        <v>33</v>
      </c>
      <c r="C38" s="11">
        <f>D38+19</f>
        <v>67</v>
      </c>
      <c r="D38" s="11">
        <f>F38+17</f>
        <v>48</v>
      </c>
      <c r="E38" s="12">
        <f>G38+15</f>
        <v>44</v>
      </c>
      <c r="F38" s="11">
        <f>I38+16</f>
        <v>31</v>
      </c>
      <c r="G38" s="12">
        <f>J38+14</f>
        <v>29</v>
      </c>
      <c r="H38" s="12"/>
      <c r="I38" s="11">
        <v>15</v>
      </c>
      <c r="J38" s="12">
        <v>15</v>
      </c>
      <c r="K38" s="11">
        <f>E38+17</f>
        <v>61</v>
      </c>
      <c r="L38" s="11">
        <v>70</v>
      </c>
      <c r="M38" s="11">
        <v>56</v>
      </c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</row>
    <row r="39" spans="1:76" s="2" customFormat="1" ht="11.25">
      <c r="A39" s="2" t="s">
        <v>34</v>
      </c>
      <c r="C39" s="11">
        <f>C37-C38</f>
        <v>129</v>
      </c>
      <c r="D39" s="11">
        <f>D37-D38</f>
        <v>91</v>
      </c>
      <c r="E39" s="12">
        <f>E37-E38</f>
        <v>82</v>
      </c>
      <c r="F39" s="11">
        <f>F37-F38</f>
        <v>58</v>
      </c>
      <c r="G39" s="12">
        <f>G37-G38</f>
        <v>55</v>
      </c>
      <c r="H39" s="12"/>
      <c r="I39" s="11">
        <f>I37-I38</f>
        <v>30</v>
      </c>
      <c r="J39" s="12">
        <f>J37-J38</f>
        <v>26</v>
      </c>
      <c r="K39" s="11">
        <f>K37-K38</f>
        <v>109</v>
      </c>
      <c r="L39" s="11">
        <f>L37-L38</f>
        <v>77</v>
      </c>
      <c r="M39" s="11">
        <f>M37-M38</f>
        <v>60</v>
      </c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</row>
    <row r="40" spans="1:76" s="2" customFormat="1" ht="11.25">
      <c r="A40" s="3" t="s">
        <v>35</v>
      </c>
      <c r="B40" s="3"/>
      <c r="C40" s="13">
        <f>D40+34</f>
        <v>124</v>
      </c>
      <c r="D40" s="13">
        <f>F40+33</f>
        <v>90</v>
      </c>
      <c r="E40" s="14">
        <f>G40+26</f>
        <v>82</v>
      </c>
      <c r="F40" s="13">
        <f>I40+28</f>
        <v>57</v>
      </c>
      <c r="G40" s="14">
        <f>J40+30</f>
        <v>56</v>
      </c>
      <c r="H40" s="14"/>
      <c r="I40" s="13">
        <v>29</v>
      </c>
      <c r="J40" s="14">
        <v>26</v>
      </c>
      <c r="K40" s="13">
        <f>E40+26</f>
        <v>108</v>
      </c>
      <c r="L40" s="13">
        <v>76</v>
      </c>
      <c r="M40" s="11">
        <v>59</v>
      </c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</row>
    <row r="41" spans="1:10" s="2" customFormat="1" ht="11.25">
      <c r="A41" s="7" t="s">
        <v>36</v>
      </c>
      <c r="J41" s="17"/>
    </row>
    <row r="42" spans="1:13" s="2" customFormat="1" ht="11.25">
      <c r="A42" s="2" t="s">
        <v>37</v>
      </c>
      <c r="C42" s="11">
        <v>67</v>
      </c>
      <c r="D42" s="11">
        <v>60</v>
      </c>
      <c r="E42" s="12"/>
      <c r="F42" s="11">
        <v>41</v>
      </c>
      <c r="G42" s="12"/>
      <c r="H42" s="11" t="s">
        <v>38</v>
      </c>
      <c r="I42" s="11">
        <v>10</v>
      </c>
      <c r="J42" s="12"/>
      <c r="K42" s="11">
        <v>6</v>
      </c>
      <c r="L42" s="11">
        <v>6</v>
      </c>
      <c r="M42" s="17"/>
    </row>
    <row r="43" spans="1:13" s="2" customFormat="1" ht="11.25">
      <c r="A43" s="2" t="s">
        <v>39</v>
      </c>
      <c r="C43" s="11">
        <v>9</v>
      </c>
      <c r="D43" s="11">
        <v>9</v>
      </c>
      <c r="E43" s="12"/>
      <c r="F43" s="11">
        <v>26</v>
      </c>
      <c r="G43" s="12"/>
      <c r="H43" s="11" t="s">
        <v>38</v>
      </c>
      <c r="I43" s="11">
        <v>28</v>
      </c>
      <c r="J43" s="12"/>
      <c r="K43" s="11">
        <v>27</v>
      </c>
      <c r="L43" s="11">
        <v>5</v>
      </c>
      <c r="M43" s="17"/>
    </row>
    <row r="44" spans="1:13" s="2" customFormat="1" ht="11.25">
      <c r="A44" s="2" t="s">
        <v>40</v>
      </c>
      <c r="C44" s="18">
        <f>C42/C13</f>
        <v>0.03590568060021436</v>
      </c>
      <c r="D44" s="18">
        <f>D42/D13</f>
        <v>0.03172924378635643</v>
      </c>
      <c r="E44" s="18"/>
      <c r="F44" s="18">
        <f>F42/F13</f>
        <v>0.02200751476113795</v>
      </c>
      <c r="G44" s="18"/>
      <c r="H44" s="18"/>
      <c r="I44" s="18">
        <f>I42/I13</f>
        <v>0.005307855626326964</v>
      </c>
      <c r="J44" s="18"/>
      <c r="K44" s="18">
        <f>K42/K13</f>
        <v>0.003289473684210526</v>
      </c>
      <c r="L44" s="18">
        <f>L42/L13</f>
        <v>0.003484320557491289</v>
      </c>
      <c r="M44" s="17"/>
    </row>
    <row r="45" spans="1:13" s="2" customFormat="1" ht="11.25">
      <c r="A45" s="2" t="s">
        <v>41</v>
      </c>
      <c r="C45" s="18">
        <f>C43/C13</f>
        <v>0.00482315112540193</v>
      </c>
      <c r="D45" s="18">
        <f>D43/D13</f>
        <v>0.004759386567953464</v>
      </c>
      <c r="E45" s="18"/>
      <c r="F45" s="18">
        <f>F43/F13</f>
        <v>0.013955984970477724</v>
      </c>
      <c r="G45" s="18"/>
      <c r="H45" s="18"/>
      <c r="I45" s="18">
        <f>I43/I13</f>
        <v>0.014861995753715499</v>
      </c>
      <c r="J45" s="18"/>
      <c r="K45" s="18">
        <f>K43/K13</f>
        <v>0.014802631578947368</v>
      </c>
      <c r="L45" s="18">
        <f>L43/L13</f>
        <v>0.0029036004645760743</v>
      </c>
      <c r="M45" s="17"/>
    </row>
    <row r="46" spans="1:13" s="2" customFormat="1" ht="11.25">
      <c r="A46" s="19" t="s">
        <v>42</v>
      </c>
      <c r="C46" s="18">
        <f>(C42+C43)/C13</f>
        <v>0.04072883172561629</v>
      </c>
      <c r="D46" s="18">
        <f>(D42+D43)/D13</f>
        <v>0.03648863035430989</v>
      </c>
      <c r="E46" s="18"/>
      <c r="F46" s="18">
        <f>(F42+F43)/F13</f>
        <v>0.035963499731615674</v>
      </c>
      <c r="G46" s="18"/>
      <c r="H46" s="18"/>
      <c r="I46" s="18">
        <f>(I42+I43)/I13</f>
        <v>0.020169851380042462</v>
      </c>
      <c r="J46" s="18"/>
      <c r="K46" s="18">
        <f>(K42+K43)/K13</f>
        <v>0.018092105263157895</v>
      </c>
      <c r="L46" s="18">
        <f>(L42+L43)/L13</f>
        <v>0.006387921022067364</v>
      </c>
      <c r="M46" s="17"/>
    </row>
    <row r="47" spans="1:13" s="2" customFormat="1" ht="11.25">
      <c r="A47" s="2" t="s">
        <v>43</v>
      </c>
      <c r="C47" s="18">
        <f>C82/C13</f>
        <v>0.022508038585209004</v>
      </c>
      <c r="D47" s="18">
        <f>D82/D13</f>
        <v>0.023268112109994712</v>
      </c>
      <c r="E47" s="18"/>
      <c r="F47" s="18">
        <f>F82/F13</f>
        <v>0.02576489533011272</v>
      </c>
      <c r="G47" s="18"/>
      <c r="H47" s="18"/>
      <c r="I47" s="18">
        <f>I82/I13</f>
        <v>0.026008492569002124</v>
      </c>
      <c r="J47" s="18"/>
      <c r="K47" s="18">
        <f>K82/K13</f>
        <v>0.0268640350877193</v>
      </c>
      <c r="L47" s="18">
        <f>L82/L13</f>
        <v>0.028455284552845527</v>
      </c>
      <c r="M47" s="17"/>
    </row>
    <row r="48" spans="1:13" s="2" customFormat="1" ht="11.25">
      <c r="A48" s="3" t="s">
        <v>44</v>
      </c>
      <c r="B48" s="3"/>
      <c r="C48" s="20">
        <f>(C82/(C42+C43))</f>
        <v>0.5526315789473685</v>
      </c>
      <c r="D48" s="20">
        <f>(D82/(D42+D43))</f>
        <v>0.6376811594202898</v>
      </c>
      <c r="E48" s="20"/>
      <c r="F48" s="20">
        <f>(F82/(F42+F43))</f>
        <v>0.7164179104477612</v>
      </c>
      <c r="G48" s="20"/>
      <c r="H48" s="20"/>
      <c r="I48" s="20">
        <f>(I82/(I42+I43))</f>
        <v>1.2894736842105263</v>
      </c>
      <c r="J48" s="20"/>
      <c r="K48" s="20">
        <f>(K82/(K42+K43))</f>
        <v>1.4848484848484849</v>
      </c>
      <c r="L48" s="20">
        <f>(L82/(L42+L43))</f>
        <v>4.454545454545454</v>
      </c>
      <c r="M48" s="17"/>
    </row>
    <row r="49" s="2" customFormat="1" ht="11.25">
      <c r="A49" s="7" t="s">
        <v>45</v>
      </c>
    </row>
    <row r="50" spans="1:12" s="2" customFormat="1" ht="11.25">
      <c r="A50" s="2" t="s">
        <v>46</v>
      </c>
      <c r="C50" s="18">
        <f>C25/(C13+C16)</f>
        <v>0.28483703353802553</v>
      </c>
      <c r="D50" s="18">
        <f>D25/(D13+D16)</f>
        <v>0.28558052434456926</v>
      </c>
      <c r="E50" s="18"/>
      <c r="F50" s="18">
        <f>F25/(F13+F16)</f>
        <v>0.2694907616043263</v>
      </c>
      <c r="G50" s="18"/>
      <c r="H50" s="18"/>
      <c r="I50" s="18">
        <f>I25/(I13+I16)</f>
        <v>0.2883610451306413</v>
      </c>
      <c r="J50" s="18"/>
      <c r="K50" s="18">
        <f>K25/(K13+K16)</f>
        <v>0.28544061302681994</v>
      </c>
      <c r="L50" s="18">
        <f>L25/(L13+L16)</f>
        <v>0.31207879730430277</v>
      </c>
    </row>
    <row r="51" spans="1:12" s="2" customFormat="1" ht="11.25">
      <c r="A51" s="3" t="s">
        <v>47</v>
      </c>
      <c r="B51" s="3"/>
      <c r="C51" s="20">
        <f>C25/C13</f>
        <v>0.32315112540192925</v>
      </c>
      <c r="D51" s="20">
        <f>D25/D13</f>
        <v>0.3225806451612903</v>
      </c>
      <c r="E51" s="21"/>
      <c r="F51" s="20">
        <f>F25/F13</f>
        <v>0.32098765432098764</v>
      </c>
      <c r="G51" s="21"/>
      <c r="H51" s="21"/>
      <c r="I51" s="20">
        <f>I25/I13</f>
        <v>0.3221868365180467</v>
      </c>
      <c r="J51" s="21"/>
      <c r="K51" s="20">
        <f>K25/K13</f>
        <v>0.3267543859649123</v>
      </c>
      <c r="L51" s="20">
        <f>L25/L13</f>
        <v>0.34959349593495936</v>
      </c>
    </row>
    <row r="52" s="2" customFormat="1" ht="11.25">
      <c r="A52" s="7" t="s">
        <v>48</v>
      </c>
    </row>
    <row r="53" spans="1:12" s="2" customFormat="1" ht="11.25">
      <c r="A53" s="2" t="s">
        <v>49</v>
      </c>
      <c r="C53" s="22">
        <f>C12/C17</f>
        <v>0.5933075933075933</v>
      </c>
      <c r="D53" s="22">
        <f>D12/D17</f>
        <v>0.6022063595068138</v>
      </c>
      <c r="E53" s="22"/>
      <c r="F53" s="22">
        <f>F12/F17</f>
        <v>0.5682704811443433</v>
      </c>
      <c r="G53" s="22"/>
      <c r="H53" s="22"/>
      <c r="I53" s="22">
        <f>I12/I17</f>
        <v>0.6161745827984596</v>
      </c>
      <c r="J53" s="22"/>
      <c r="K53" s="22">
        <f>K12/K17</f>
        <v>0.6292099464903997</v>
      </c>
      <c r="L53" s="22">
        <f>L12/L17</f>
        <v>0.6750809061488673</v>
      </c>
    </row>
    <row r="54" spans="1:12" s="2" customFormat="1" ht="11.25">
      <c r="A54" s="2" t="s">
        <v>50</v>
      </c>
      <c r="C54" s="22">
        <f>C12/C11</f>
        <v>0.44273709483793516</v>
      </c>
      <c r="D54" s="22">
        <f>D12/D11</f>
        <v>0.4482009176527409</v>
      </c>
      <c r="E54" s="22"/>
      <c r="F54" s="22">
        <f>F12/F11</f>
        <v>0.424993921711646</v>
      </c>
      <c r="G54" s="22"/>
      <c r="H54" s="22"/>
      <c r="I54" s="22">
        <f>I12/I11</f>
        <v>0.46087373979836777</v>
      </c>
      <c r="J54" s="22"/>
      <c r="K54" s="22">
        <f>K12/K11</f>
        <v>0.4726885788602507</v>
      </c>
      <c r="L54" s="22">
        <f>L12/L11</f>
        <v>0.5027717522294529</v>
      </c>
    </row>
    <row r="55" spans="1:12" s="2" customFormat="1" ht="11.25">
      <c r="A55" s="3" t="s">
        <v>51</v>
      </c>
      <c r="B55" s="3"/>
      <c r="C55" s="23">
        <f>(C12+C16)/C17</f>
        <v>0.674066924066924</v>
      </c>
      <c r="D55" s="23">
        <f>(D12+D16)/D17</f>
        <v>0.68170019467878</v>
      </c>
      <c r="E55" s="23"/>
      <c r="F55" s="23">
        <f>(F12+F16)/F17</f>
        <v>0.6840052015604682</v>
      </c>
      <c r="G55" s="23"/>
      <c r="H55" s="23"/>
      <c r="I55" s="23">
        <f>(I12+I16)/I17</f>
        <v>0.6870988446726572</v>
      </c>
      <c r="J55" s="23"/>
      <c r="K55" s="23">
        <f>(K12+K16)/K17</f>
        <v>0.7123072080579163</v>
      </c>
      <c r="L55" s="23">
        <f>(L12+L16)/L17</f>
        <v>0.7420711974110032</v>
      </c>
    </row>
    <row r="56" s="2" customFormat="1" ht="11.25">
      <c r="A56" s="7" t="s">
        <v>52</v>
      </c>
    </row>
    <row r="57" spans="1:12" s="2" customFormat="1" ht="11.25">
      <c r="A57" s="2" t="s">
        <v>53</v>
      </c>
      <c r="C57" s="18">
        <f>C40/C28</f>
        <v>0.058977407847800235</v>
      </c>
      <c r="D57" s="18">
        <f>(D40/0.75)/D28</f>
        <v>0.05722460658082976</v>
      </c>
      <c r="E57" s="18"/>
      <c r="F57" s="18">
        <f>(F40/0.5)/F28</f>
        <v>0.05400284225485552</v>
      </c>
      <c r="G57" s="18"/>
      <c r="H57" s="18"/>
      <c r="I57" s="18">
        <f>(I40/0.25)/I28</f>
        <v>0.056557776694295465</v>
      </c>
      <c r="J57" s="18"/>
      <c r="K57" s="18">
        <f>K40/K28</f>
        <v>0.0537714712471994</v>
      </c>
      <c r="L57" s="18">
        <f>L40/L28</f>
        <v>0.04092622509423802</v>
      </c>
    </row>
    <row r="58" spans="1:12" s="2" customFormat="1" ht="11.25">
      <c r="A58" s="2" t="s">
        <v>54</v>
      </c>
      <c r="C58" s="18">
        <f>C40/C27</f>
        <v>0.029544913033118896</v>
      </c>
      <c r="D58" s="18">
        <f>(D40/0.75)/D27</f>
        <v>0.02896451846488052</v>
      </c>
      <c r="E58" s="18"/>
      <c r="F58" s="18">
        <f>(F40/0.5)/F27</f>
        <v>0.027014218009478674</v>
      </c>
      <c r="G58" s="18"/>
      <c r="H58" s="18"/>
      <c r="I58" s="18">
        <f>(I40/0.25)/I27</f>
        <v>0.02773792443806791</v>
      </c>
      <c r="J58" s="18"/>
      <c r="K58" s="18">
        <f>K40/K27</f>
        <v>0.02578180950107424</v>
      </c>
      <c r="L58" s="18">
        <f>L40/L27</f>
        <v>0.01858872447107741</v>
      </c>
    </row>
    <row r="59" spans="1:12" s="2" customFormat="1" ht="11.25">
      <c r="A59" s="2" t="s">
        <v>55</v>
      </c>
      <c r="C59" s="18">
        <f>C40/C31</f>
        <v>0.20683903252710592</v>
      </c>
      <c r="D59" s="18">
        <f>(D40/0.75)/D31</f>
        <v>0.1972062448644207</v>
      </c>
      <c r="E59" s="18"/>
      <c r="F59" s="18">
        <f>(F40/0.5)/F31</f>
        <v>0.19063545150501673</v>
      </c>
      <c r="G59" s="18"/>
      <c r="H59" s="18"/>
      <c r="I59" s="18">
        <f>(I40/0.25)/I31</f>
        <v>0.18770226537216828</v>
      </c>
      <c r="J59" s="18"/>
      <c r="K59" s="18">
        <f>K40/K31</f>
        <v>0.18030050083472454</v>
      </c>
      <c r="L59" s="18">
        <f>L40/L31</f>
        <v>0.13463241806908768</v>
      </c>
    </row>
    <row r="60" spans="1:12" s="2" customFormat="1" ht="11.25">
      <c r="A60" s="2" t="s">
        <v>56</v>
      </c>
      <c r="C60" s="18">
        <f>C33/C27</f>
        <v>0.07624493685966166</v>
      </c>
      <c r="D60" s="18">
        <f>(D33/0.75)/D27</f>
        <v>0.07562957599163246</v>
      </c>
      <c r="E60" s="18"/>
      <c r="F60" s="18">
        <f>(F33/0.5)/F27</f>
        <v>0.07203791469194312</v>
      </c>
      <c r="G60" s="18"/>
      <c r="H60" s="18"/>
      <c r="I60" s="18">
        <f>(I33/0.25)/I27</f>
        <v>0.07269249163079866</v>
      </c>
      <c r="J60" s="18"/>
      <c r="K60" s="18">
        <f>K33/K27</f>
        <v>0.06660300787777512</v>
      </c>
      <c r="L60" s="18">
        <f>L33/L27</f>
        <v>0.058945823651706</v>
      </c>
    </row>
    <row r="61" spans="1:12" s="2" customFormat="1" ht="11.25">
      <c r="A61" s="2" t="s">
        <v>57</v>
      </c>
      <c r="C61" s="18">
        <f>C34/C27</f>
        <v>0.03478675244222063</v>
      </c>
      <c r="D61" s="18">
        <f>(D34/0.75)/D27</f>
        <v>0.03475742215785663</v>
      </c>
      <c r="E61" s="18"/>
      <c r="F61" s="18">
        <f>(F34/0.5)/F27</f>
        <v>0.03317535545023697</v>
      </c>
      <c r="G61" s="18"/>
      <c r="H61" s="18"/>
      <c r="I61" s="18">
        <f>(I34/0.25)/I27</f>
        <v>0.03347680535628886</v>
      </c>
      <c r="J61" s="18"/>
      <c r="K61" s="18">
        <f>K34/K27</f>
        <v>0.02984005729291</v>
      </c>
      <c r="L61" s="18">
        <f>L34/L27</f>
        <v>0.028127675186498717</v>
      </c>
    </row>
    <row r="62" spans="1:12" s="2" customFormat="1" ht="11.25">
      <c r="A62" s="2" t="s">
        <v>58</v>
      </c>
      <c r="C62" s="18">
        <f>C35/C27</f>
        <v>0.04145818441744103</v>
      </c>
      <c r="D62" s="18">
        <f>(D35/0.75)/D27</f>
        <v>0.04087215383377585</v>
      </c>
      <c r="E62" s="18"/>
      <c r="F62" s="18">
        <f>(F35/0.5)/F27</f>
        <v>0.03886255924170616</v>
      </c>
      <c r="G62" s="18"/>
      <c r="H62" s="18"/>
      <c r="I62" s="18">
        <f>(I35/0.25)/I27</f>
        <v>0.0392156862745098</v>
      </c>
      <c r="J62" s="18"/>
      <c r="K62" s="18">
        <f>K35/K27</f>
        <v>0.036762950584865124</v>
      </c>
      <c r="L62" s="18">
        <f>L35/L27</f>
        <v>0.03081814846520729</v>
      </c>
    </row>
    <row r="63" spans="1:12" s="2" customFormat="1" ht="11.25">
      <c r="A63" s="2" t="s">
        <v>59</v>
      </c>
      <c r="C63" s="18">
        <f>C38/C37</f>
        <v>0.34183673469387754</v>
      </c>
      <c r="D63" s="18">
        <f>(D38/0.75)/(D37/0.75)</f>
        <v>0.3453237410071942</v>
      </c>
      <c r="E63" s="18">
        <f>(E38/0.75)/(E37/0.75)</f>
        <v>0.3492063492063492</v>
      </c>
      <c r="F63" s="18">
        <f>(F38/0.5)/(F37/0.5)</f>
        <v>0.34831460674157305</v>
      </c>
      <c r="G63" s="18">
        <f>(G38/0.75)/(G37/0.75)</f>
        <v>0.34523809523809523</v>
      </c>
      <c r="H63" s="18"/>
      <c r="I63" s="18">
        <f>(I38/0.25)/(I37/0.25)</f>
        <v>0.3333333333333333</v>
      </c>
      <c r="J63" s="18">
        <f>(J38/0.75)/(J37/0.75)</f>
        <v>0.36585365853658536</v>
      </c>
      <c r="K63" s="18">
        <f>K38/K37</f>
        <v>0.3588235294117647</v>
      </c>
      <c r="L63" s="18">
        <f>L38/L37</f>
        <v>0.47619047619047616</v>
      </c>
    </row>
    <row r="64" spans="1:12" s="2" customFormat="1" ht="11.25">
      <c r="A64" s="3" t="s">
        <v>60</v>
      </c>
      <c r="B64" s="3"/>
      <c r="C64" s="20">
        <f>C36/C27</f>
        <v>0.005241839409101739</v>
      </c>
      <c r="D64" s="20">
        <f>(D36/0.75)/D27</f>
        <v>0.003861935795317403</v>
      </c>
      <c r="E64" s="20"/>
      <c r="F64" s="20">
        <f>(F36/0.5)/F27</f>
        <v>0.0033175355450236967</v>
      </c>
      <c r="G64" s="20"/>
      <c r="H64" s="20"/>
      <c r="I64" s="20">
        <f>(I36/0.25)/I27</f>
        <v>0.003825920612147298</v>
      </c>
      <c r="J64" s="24"/>
      <c r="K64" s="20">
        <f>K36/K27</f>
        <v>0.0038195273334924802</v>
      </c>
      <c r="L64" s="20">
        <f>L36/L27</f>
        <v>0.005136358077534548</v>
      </c>
    </row>
    <row r="65" s="2" customFormat="1" ht="11.25">
      <c r="A65" s="7" t="s">
        <v>61</v>
      </c>
    </row>
    <row r="66" spans="1:12" s="2" customFormat="1" ht="11.25">
      <c r="A66" s="2" t="s">
        <v>62</v>
      </c>
      <c r="C66" s="11">
        <v>3466</v>
      </c>
      <c r="D66" s="11">
        <v>3428</v>
      </c>
      <c r="E66" s="11"/>
      <c r="F66" s="11">
        <v>3426</v>
      </c>
      <c r="G66" s="11"/>
      <c r="H66" s="11"/>
      <c r="I66" s="11">
        <v>3377</v>
      </c>
      <c r="J66" s="11"/>
      <c r="K66" s="11">
        <v>3340</v>
      </c>
      <c r="L66" s="11">
        <v>3337</v>
      </c>
    </row>
    <row r="67" spans="1:12" s="2" customFormat="1" ht="11.25">
      <c r="A67" s="2" t="s">
        <v>63</v>
      </c>
      <c r="C67" s="11">
        <v>2</v>
      </c>
      <c r="D67" s="11">
        <v>2</v>
      </c>
      <c r="E67" s="11"/>
      <c r="F67" s="11">
        <v>2</v>
      </c>
      <c r="G67" s="11"/>
      <c r="H67" s="11"/>
      <c r="I67" s="11">
        <v>2</v>
      </c>
      <c r="J67" s="11"/>
      <c r="K67" s="11">
        <v>2</v>
      </c>
      <c r="L67" s="11">
        <v>2</v>
      </c>
    </row>
    <row r="68" spans="1:12" s="2" customFormat="1" ht="11.25">
      <c r="A68" s="2" t="s">
        <v>64</v>
      </c>
      <c r="C68" s="16">
        <f>(C13/C66)</f>
        <v>0.5383727639930755</v>
      </c>
      <c r="D68" s="16">
        <f>D13/D66</f>
        <v>0.5516336056009334</v>
      </c>
      <c r="E68" s="16"/>
      <c r="F68" s="16">
        <f>F13/F66</f>
        <v>0.5437828371278459</v>
      </c>
      <c r="G68" s="16"/>
      <c r="H68" s="16"/>
      <c r="I68" s="16">
        <f>I13/I66</f>
        <v>0.5578916197808705</v>
      </c>
      <c r="J68" s="16"/>
      <c r="K68" s="16">
        <f>K13/K66</f>
        <v>0.5461077844311377</v>
      </c>
      <c r="L68" s="16">
        <f>L13/L66</f>
        <v>0.5160323643991609</v>
      </c>
    </row>
    <row r="69" spans="1:12" s="2" customFormat="1" ht="11.25">
      <c r="A69" s="2" t="s">
        <v>65</v>
      </c>
      <c r="C69" s="16">
        <f>C17/C66</f>
        <v>0.8967109059434507</v>
      </c>
      <c r="D69" s="16">
        <f>D17/D66</f>
        <v>0.8990665110851809</v>
      </c>
      <c r="E69" s="16"/>
      <c r="F69" s="16">
        <f>F17/F66</f>
        <v>0.8978400467016929</v>
      </c>
      <c r="G69" s="16"/>
      <c r="H69" s="16"/>
      <c r="I69" s="16">
        <f>I17/I66</f>
        <v>0.922712466686408</v>
      </c>
      <c r="J69" s="16"/>
      <c r="K69" s="16">
        <f>K17/K66</f>
        <v>0.9511976047904191</v>
      </c>
      <c r="L69" s="16">
        <f>L17/L66</f>
        <v>0.9259814204375187</v>
      </c>
    </row>
    <row r="70" spans="1:12" s="2" customFormat="1" ht="11.25">
      <c r="A70" s="3" t="s">
        <v>66</v>
      </c>
      <c r="B70" s="3"/>
      <c r="C70" s="25">
        <f>C40/C66</f>
        <v>0.03577611079053664</v>
      </c>
      <c r="D70" s="25">
        <f>D40/D66</f>
        <v>0.026254375729288213</v>
      </c>
      <c r="E70" s="25"/>
      <c r="F70" s="25">
        <f>F40/F66</f>
        <v>0.016637478108581436</v>
      </c>
      <c r="G70" s="25"/>
      <c r="H70" s="25"/>
      <c r="I70" s="25">
        <f>I40/I66</f>
        <v>0.008587503701510216</v>
      </c>
      <c r="J70" s="25"/>
      <c r="K70" s="25">
        <f>K40/K66</f>
        <v>0.032335329341317366</v>
      </c>
      <c r="L70" s="25">
        <f>L40/L66</f>
        <v>0.022774947557686546</v>
      </c>
    </row>
    <row r="71" s="2" customFormat="1" ht="11.25">
      <c r="A71" s="7" t="s">
        <v>67</v>
      </c>
    </row>
    <row r="72" spans="1:12" s="2" customFormat="1" ht="11.25">
      <c r="A72" s="2" t="s">
        <v>68</v>
      </c>
      <c r="C72" s="18">
        <f>(C11-K11)/K11</f>
        <v>-0.015133601324190116</v>
      </c>
      <c r="D72" s="26">
        <f>+(D11/E11)-1</f>
        <v>-0.0009650180940892206</v>
      </c>
      <c r="E72" s="26"/>
      <c r="F72" s="26">
        <f>+(F11/G11)-1</f>
        <v>-0.04945689854402591</v>
      </c>
      <c r="G72" s="26"/>
      <c r="H72" s="26"/>
      <c r="I72" s="26">
        <f>+(I11/J11)-1</f>
        <v>-0.0076226774654597484</v>
      </c>
      <c r="J72" s="26"/>
      <c r="K72" s="18">
        <f>(K11-L11)/L11</f>
        <v>0.01928175463967221</v>
      </c>
      <c r="L72" s="26">
        <f>+(L11/M11)-1</f>
        <v>0.030039721946375275</v>
      </c>
    </row>
    <row r="73" spans="1:12" s="2" customFormat="1" ht="11.25">
      <c r="A73" s="2" t="s">
        <v>69</v>
      </c>
      <c r="C73" s="18">
        <f>(C13-K13)/K13</f>
        <v>0.023026315789473683</v>
      </c>
      <c r="D73" s="26">
        <f>D13/E13-1</f>
        <v>0.04417448923246825</v>
      </c>
      <c r="E73" s="26"/>
      <c r="F73" s="26">
        <f>F13/G13-1</f>
        <v>0.06153846153846154</v>
      </c>
      <c r="G73" s="26"/>
      <c r="H73" s="26"/>
      <c r="I73" s="26">
        <f>I13/J13-1</f>
        <v>0.0692395005675368</v>
      </c>
      <c r="J73" s="26"/>
      <c r="K73" s="18">
        <f>(K13-L13)/L13</f>
        <v>0.059233449477351915</v>
      </c>
      <c r="L73" s="26">
        <f>L13/M13-1</f>
        <v>0.021352313167259718</v>
      </c>
    </row>
    <row r="74" spans="2:12" s="2" customFormat="1" ht="11.25">
      <c r="B74" s="2" t="s">
        <v>17</v>
      </c>
      <c r="C74" s="18">
        <f>(C14/K14)-1</f>
        <v>0.02583837273227041</v>
      </c>
      <c r="D74" s="26">
        <f>D14/E14-1</f>
        <v>0.04706533776301214</v>
      </c>
      <c r="E74" s="26"/>
      <c r="F74" s="26">
        <f>(F14/G14)-1</f>
        <v>0.0645714285714285</v>
      </c>
      <c r="G74" s="26"/>
      <c r="H74" s="26"/>
      <c r="I74" s="26">
        <f>(I14/J14)-1</f>
        <v>0.07228229937393293</v>
      </c>
      <c r="J74" s="26"/>
      <c r="K74" s="18">
        <f>(K14/L14)-1</f>
        <v>0.056329849012775934</v>
      </c>
      <c r="L74" s="26">
        <f>+(L14/M14)-1</f>
        <v>0.021352313167259718</v>
      </c>
    </row>
    <row r="75" spans="2:12" s="2" customFormat="1" ht="11.25">
      <c r="B75" s="2" t="s">
        <v>18</v>
      </c>
      <c r="C75" s="18">
        <f>(C15/K15)-1</f>
        <v>-1</v>
      </c>
      <c r="D75" s="26">
        <f>+(D15/E15)-1</f>
        <v>-1</v>
      </c>
      <c r="E75" s="26"/>
      <c r="F75" s="26">
        <f>+(F15/G15)-1</f>
        <v>-1</v>
      </c>
      <c r="G75" s="26"/>
      <c r="H75" s="26"/>
      <c r="I75" s="26">
        <f>+(I15/J15)-1</f>
        <v>-1</v>
      </c>
      <c r="J75" s="26"/>
      <c r="K75" s="18">
        <v>0</v>
      </c>
      <c r="L75" s="26">
        <v>0</v>
      </c>
    </row>
    <row r="76" spans="1:12" s="2" customFormat="1" ht="11.25">
      <c r="A76" s="2" t="s">
        <v>70</v>
      </c>
      <c r="C76" s="18">
        <f>(C17-K17)/K17</f>
        <v>-0.021718602455146365</v>
      </c>
      <c r="D76" s="26">
        <f>D17/E17-1</f>
        <v>0.001624959376015589</v>
      </c>
      <c r="E76" s="27"/>
      <c r="F76" s="26">
        <f>F17/G17-1</f>
        <v>-0.057886676875957166</v>
      </c>
      <c r="G76" s="26"/>
      <c r="H76" s="26"/>
      <c r="I76" s="26">
        <f>I17/J17-1</f>
        <v>-0.0003208213025345241</v>
      </c>
      <c r="J76" s="26"/>
      <c r="K76" s="18">
        <f>(K17-L17)/L17</f>
        <v>0.02815533980582524</v>
      </c>
      <c r="L76" s="26">
        <f>L17/M17-1</f>
        <v>-0.0009699321047527132</v>
      </c>
    </row>
    <row r="77" spans="2:12" s="2" customFormat="1" ht="11.25">
      <c r="B77" s="2" t="s">
        <v>17</v>
      </c>
      <c r="C77" s="18">
        <f>(C18-K18)/K18</f>
        <v>-0.019820971867007674</v>
      </c>
      <c r="D77" s="26">
        <f>(D18/E18)-1</f>
        <v>0.0036315615714757055</v>
      </c>
      <c r="E77" s="26"/>
      <c r="F77" s="26">
        <f>(F18/G18)-1</f>
        <v>-0.056263599626981686</v>
      </c>
      <c r="G77" s="26"/>
      <c r="H77" s="26"/>
      <c r="I77" s="26">
        <f>(I18/J18)-1</f>
        <v>0.0009778357235983304</v>
      </c>
      <c r="J77" s="26"/>
      <c r="K77" s="18">
        <f>(K18-L18)/L18</f>
        <v>0.02827087442472058</v>
      </c>
      <c r="L77" s="26">
        <f>(L18/M18)-1</f>
        <v>-0.0013131976362442677</v>
      </c>
    </row>
    <row r="78" spans="2:12" s="2" customFormat="1" ht="11.25">
      <c r="B78" s="2" t="s">
        <v>18</v>
      </c>
      <c r="C78" s="18">
        <f>(C22-K22)/K22</f>
        <v>-0.14285714285714285</v>
      </c>
      <c r="D78" s="26">
        <f>(D22/E22)-1</f>
        <v>-0.125</v>
      </c>
      <c r="E78" s="26"/>
      <c r="F78" s="26">
        <f>(F22/G22)-1</f>
        <v>-0.16666666666666663</v>
      </c>
      <c r="G78" s="26"/>
      <c r="H78" s="26"/>
      <c r="I78" s="26">
        <f>(I22/J22)-1</f>
        <v>-0.08163265306122447</v>
      </c>
      <c r="J78" s="26"/>
      <c r="K78" s="18">
        <f>(K22-L22)/L22</f>
        <v>0.020833333333333332</v>
      </c>
      <c r="L78" s="26">
        <f>(L22/M22)-1</f>
        <v>0.02127659574468077</v>
      </c>
    </row>
    <row r="79" spans="1:12" s="2" customFormat="1" ht="11.25">
      <c r="A79" s="2" t="s">
        <v>71</v>
      </c>
      <c r="C79" s="18">
        <f>(C25/K25)-1</f>
        <v>0.011744966442952975</v>
      </c>
      <c r="D79" s="26">
        <f>(D25/E25)-1</f>
        <v>0.0049423393739702615</v>
      </c>
      <c r="E79" s="26"/>
      <c r="F79" s="26">
        <f>(F25/G25)-1</f>
        <v>0</v>
      </c>
      <c r="G79" s="26"/>
      <c r="H79" s="26"/>
      <c r="I79" s="26">
        <f>(I25/J25)-1</f>
        <v>-0.03497615262321141</v>
      </c>
      <c r="J79" s="26"/>
      <c r="K79" s="18">
        <f>(K25-L25)/L25</f>
        <v>-0.009966777408637873</v>
      </c>
      <c r="L79" s="26">
        <f>(L25/M25)-1</f>
        <v>0.14231499051233398</v>
      </c>
    </row>
    <row r="80" spans="1:12" s="2" customFormat="1" ht="11.25">
      <c r="A80" s="3" t="s">
        <v>72</v>
      </c>
      <c r="B80" s="3"/>
      <c r="C80" s="20">
        <f>(C40-K40)/K40</f>
        <v>0.14814814814814814</v>
      </c>
      <c r="D80" s="28">
        <f>D40/E40-1</f>
        <v>0.09756097560975618</v>
      </c>
      <c r="E80" s="29"/>
      <c r="F80" s="28">
        <f>F40/G40-1</f>
        <v>0.017857142857142794</v>
      </c>
      <c r="G80" s="28"/>
      <c r="H80" s="28"/>
      <c r="I80" s="28">
        <f>I40/J40-1</f>
        <v>0.11538461538461542</v>
      </c>
      <c r="J80" s="28"/>
      <c r="K80" s="20">
        <f>(K40-L40)/L40</f>
        <v>0.42105263157894735</v>
      </c>
      <c r="L80" s="28">
        <f>(L40/M40)-1</f>
        <v>0.2881355932203389</v>
      </c>
    </row>
    <row r="81" s="2" customFormat="1" ht="11.25"/>
    <row r="82" spans="2:13" s="2" customFormat="1" ht="0.75" customHeight="1" hidden="1">
      <c r="B82" s="17" t="s">
        <v>73</v>
      </c>
      <c r="C82" s="17">
        <v>42</v>
      </c>
      <c r="D82" s="17">
        <v>44</v>
      </c>
      <c r="E82" s="17"/>
      <c r="F82" s="17">
        <v>48</v>
      </c>
      <c r="G82" s="17"/>
      <c r="H82" s="17"/>
      <c r="I82" s="17">
        <v>49</v>
      </c>
      <c r="J82" s="17"/>
      <c r="K82" s="17">
        <v>49</v>
      </c>
      <c r="L82" s="17">
        <v>49</v>
      </c>
      <c r="M82" s="17"/>
    </row>
    <row r="83" s="2" customFormat="1" ht="11.25">
      <c r="A83" s="2" t="s">
        <v>74</v>
      </c>
    </row>
    <row r="84" spans="1:2" s="2" customFormat="1" ht="11.25">
      <c r="A84" s="2" t="s">
        <v>75</v>
      </c>
      <c r="B84" s="2" t="s">
        <v>76</v>
      </c>
    </row>
    <row r="85" s="2" customFormat="1" ht="11.25"/>
    <row r="86" s="2" customFormat="1" ht="11.25"/>
    <row r="87" s="2" customFormat="1" ht="11.25"/>
    <row r="88" s="2" customFormat="1" ht="11.25"/>
    <row r="89" s="2" customFormat="1" ht="11.25"/>
    <row r="90" s="2" customFormat="1" ht="11.25"/>
    <row r="91" s="2" customFormat="1" ht="11.25"/>
    <row r="92" s="2" customFormat="1" ht="11.25"/>
    <row r="93" s="2" customFormat="1" ht="11.25"/>
    <row r="94" s="2" customFormat="1" ht="11.25"/>
    <row r="95" s="2" customFormat="1" ht="11.25"/>
    <row r="96" s="2" customFormat="1" ht="11.25"/>
    <row r="97" s="2" customFormat="1" ht="11.25"/>
    <row r="98" s="2" customFormat="1" ht="11.25"/>
    <row r="99" s="2" customFormat="1" ht="11.25"/>
    <row r="100" s="2" customFormat="1" ht="11.25"/>
    <row r="101" s="2" customFormat="1" ht="11.25"/>
    <row r="102" s="2" customFormat="1" ht="11.25"/>
    <row r="103" s="2" customFormat="1" ht="11.25"/>
    <row r="104" s="2" customFormat="1" ht="11.25"/>
    <row r="105" s="2" customFormat="1" ht="11.25"/>
    <row r="106" s="2" customFormat="1" ht="11.25"/>
    <row r="107" s="2" customFormat="1" ht="11.25"/>
    <row r="108" s="2" customFormat="1" ht="11.25"/>
    <row r="109" s="2" customFormat="1" ht="11.25"/>
    <row r="110" s="2" customFormat="1" ht="11.25"/>
    <row r="111" s="2" customFormat="1" ht="11.25"/>
    <row r="112" s="2" customFormat="1" ht="11.25"/>
    <row r="113" s="2" customFormat="1" ht="11.25"/>
    <row r="114" s="2" customFormat="1" ht="11.25"/>
    <row r="115" s="2" customFormat="1" ht="11.25"/>
    <row r="116" s="2" customFormat="1" ht="11.25"/>
    <row r="117" s="2" customFormat="1" ht="11.25"/>
    <row r="118" s="2" customFormat="1" ht="11.25"/>
    <row r="119" s="2" customFormat="1" ht="11.25"/>
    <row r="120" s="2" customFormat="1" ht="11.25"/>
    <row r="121" s="2" customFormat="1" ht="11.25"/>
    <row r="122" s="2" customFormat="1" ht="11.25"/>
    <row r="123" s="2" customFormat="1" ht="11.25"/>
    <row r="124" s="2" customFormat="1" ht="11.25"/>
    <row r="125" s="2" customFormat="1" ht="11.25"/>
    <row r="126" s="2" customFormat="1" ht="11.25"/>
    <row r="127" s="2" customFormat="1" ht="11.25"/>
    <row r="128" s="2" customFormat="1" ht="11.25"/>
    <row r="129" s="2" customFormat="1" ht="11.25"/>
    <row r="130" s="2" customFormat="1" ht="11.25"/>
    <row r="131" s="2" customFormat="1" ht="11.25"/>
    <row r="132" s="2" customFormat="1" ht="11.25"/>
    <row r="133" s="2" customFormat="1" ht="11.25"/>
    <row r="134" s="2" customFormat="1" ht="11.25"/>
    <row r="135" s="2" customFormat="1" ht="11.25"/>
    <row r="136" s="2" customFormat="1" ht="11.25"/>
    <row r="137" s="2" customFormat="1" ht="11.25"/>
    <row r="138" s="2" customFormat="1" ht="11.25"/>
    <row r="139" s="2" customFormat="1" ht="11.25"/>
    <row r="140" s="2" customFormat="1" ht="11.25"/>
    <row r="141" s="2" customFormat="1" ht="11.25"/>
    <row r="142" s="2" customFormat="1" ht="11.25"/>
    <row r="143" s="2" customFormat="1" ht="11.25"/>
    <row r="144" s="2" customFormat="1" ht="11.25"/>
    <row r="145" s="2" customFormat="1" ht="11.25"/>
    <row r="146" s="2" customFormat="1" ht="11.25"/>
    <row r="147" s="2" customFormat="1" ht="11.25"/>
    <row r="148" s="2" customFormat="1" ht="11.25"/>
    <row r="149" s="2" customFormat="1" ht="11.25"/>
    <row r="150" s="2" customFormat="1" ht="11.25"/>
    <row r="151" s="2" customFormat="1" ht="11.25"/>
    <row r="152" s="2" customFormat="1" ht="11.25"/>
    <row r="153" s="2" customFormat="1" ht="11.25"/>
    <row r="154" s="2" customFormat="1" ht="11.25"/>
    <row r="155" s="2" customFormat="1" ht="11.25"/>
    <row r="156" s="2" customFormat="1" ht="11.25"/>
    <row r="157" s="2" customFormat="1" ht="11.25"/>
    <row r="158" s="2" customFormat="1" ht="11.25"/>
    <row r="159" s="2" customFormat="1" ht="11.25"/>
    <row r="160" s="2" customFormat="1" ht="11.25"/>
    <row r="161" s="2" customFormat="1" ht="11.25"/>
    <row r="162" s="2" customFormat="1" ht="11.25"/>
    <row r="163" s="2" customFormat="1" ht="11.25"/>
    <row r="164" s="2" customFormat="1" ht="11.25"/>
    <row r="165" s="2" customFormat="1" ht="11.25"/>
    <row r="166" s="2" customFormat="1" ht="11.25"/>
    <row r="167" s="2" customFormat="1" ht="11.25"/>
    <row r="168" s="2" customFormat="1" ht="11.25"/>
    <row r="169" s="2" customFormat="1" ht="11.25"/>
    <row r="170" s="2" customFormat="1" ht="11.25"/>
    <row r="171" s="2" customFormat="1" ht="11.25"/>
    <row r="172" s="2" customFormat="1" ht="11.25"/>
    <row r="173" s="2" customFormat="1" ht="11.25"/>
    <row r="174" s="2" customFormat="1" ht="11.25"/>
    <row r="175" s="2" customFormat="1" ht="11.25"/>
    <row r="176" s="2" customFormat="1" ht="11.25"/>
    <row r="177" s="2" customFormat="1" ht="11.25"/>
    <row r="178" s="2" customFormat="1" ht="11.25"/>
    <row r="179" s="2" customFormat="1" ht="11.25"/>
    <row r="180" s="2" customFormat="1" ht="11.25"/>
    <row r="181" s="2" customFormat="1" ht="11.25"/>
    <row r="182" s="2" customFormat="1" ht="11.25"/>
    <row r="183" s="2" customFormat="1" ht="11.25"/>
    <row r="184" s="2" customFormat="1" ht="11.25"/>
    <row r="185" s="2" customFormat="1" ht="11.25"/>
    <row r="186" s="2" customFormat="1" ht="11.25"/>
    <row r="187" s="2" customFormat="1" ht="11.25"/>
    <row r="188" s="2" customFormat="1" ht="11.25"/>
    <row r="189" s="2" customFormat="1" ht="11.25"/>
    <row r="190" s="2" customFormat="1" ht="11.25"/>
    <row r="191" s="2" customFormat="1" ht="11.25"/>
    <row r="192" s="2" customFormat="1" ht="11.25"/>
    <row r="193" s="2" customFormat="1" ht="11.25"/>
    <row r="194" s="2" customFormat="1" ht="11.25"/>
    <row r="195" s="2" customFormat="1" ht="11.25"/>
    <row r="196" s="2" customFormat="1" ht="11.25"/>
    <row r="197" s="2" customFormat="1" ht="11.25"/>
    <row r="198" s="2" customFormat="1" ht="11.25"/>
    <row r="199" s="2" customFormat="1" ht="11.25"/>
    <row r="200" s="2" customFormat="1" ht="11.25"/>
    <row r="201" s="2" customFormat="1" ht="11.25"/>
    <row r="202" s="2" customFormat="1" ht="11.25"/>
    <row r="203" s="2" customFormat="1" ht="11.25"/>
    <row r="204" s="2" customFormat="1" ht="11.25"/>
    <row r="205" s="2" customFormat="1" ht="11.25"/>
    <row r="206" s="2" customFormat="1" ht="11.25"/>
    <row r="207" s="2" customFormat="1" ht="11.25"/>
    <row r="208" s="2" customFormat="1" ht="11.25"/>
    <row r="209" s="2" customFormat="1" ht="11.25"/>
    <row r="210" s="2" customFormat="1" ht="11.25"/>
    <row r="211" s="2" customFormat="1" ht="11.25"/>
    <row r="212" s="2" customFormat="1" ht="11.25"/>
    <row r="213" s="2" customFormat="1" ht="11.25"/>
    <row r="214" s="2" customFormat="1" ht="11.25"/>
    <row r="215" s="2" customFormat="1" ht="11.25"/>
    <row r="216" s="2" customFormat="1" ht="11.25"/>
    <row r="217" s="2" customFormat="1" ht="11.25"/>
    <row r="218" s="2" customFormat="1" ht="11.25"/>
    <row r="219" s="2" customFormat="1" ht="11.25"/>
    <row r="220" s="2" customFormat="1" ht="11.25"/>
    <row r="221" s="2" customFormat="1" ht="11.25"/>
    <row r="222" s="2" customFormat="1" ht="11.25"/>
    <row r="223" s="2" customFormat="1" ht="11.25"/>
    <row r="224" s="2" customFormat="1" ht="11.25"/>
    <row r="225" s="2" customFormat="1" ht="11.25"/>
    <row r="226" s="2" customFormat="1" ht="11.25"/>
    <row r="227" s="2" customFormat="1" ht="11.25"/>
    <row r="228" s="2" customFormat="1" ht="11.25"/>
    <row r="229" s="2" customFormat="1" ht="11.25"/>
    <row r="230" s="2" customFormat="1" ht="11.25"/>
    <row r="231" s="2" customFormat="1" ht="11.25"/>
    <row r="232" s="2" customFormat="1" ht="11.25"/>
    <row r="233" s="2" customFormat="1" ht="11.25"/>
    <row r="234" s="2" customFormat="1" ht="11.25"/>
    <row r="235" s="2" customFormat="1" ht="11.25"/>
    <row r="236" s="2" customFormat="1" ht="11.25"/>
    <row r="237" s="2" customFormat="1" ht="11.25"/>
    <row r="238" s="2" customFormat="1" ht="11.25"/>
    <row r="239" s="2" customFormat="1" ht="11.25"/>
    <row r="240" s="2" customFormat="1" ht="11.25"/>
    <row r="241" s="2" customFormat="1" ht="11.25"/>
    <row r="242" s="2" customFormat="1" ht="11.25"/>
    <row r="243" s="2" customFormat="1" ht="11.25"/>
    <row r="244" s="2" customFormat="1" ht="11.25"/>
    <row r="245" s="2" customFormat="1" ht="11.25"/>
    <row r="246" s="2" customFormat="1" ht="11.25"/>
    <row r="247" s="2" customFormat="1" ht="11.25"/>
    <row r="248" s="2" customFormat="1" ht="11.25"/>
    <row r="249" s="2" customFormat="1" ht="11.25"/>
    <row r="250" s="2" customFormat="1" ht="11.25"/>
    <row r="251" s="2" customFormat="1" ht="11.25"/>
    <row r="252" s="2" customFormat="1" ht="11.25"/>
    <row r="253" s="2" customFormat="1" ht="11.25"/>
    <row r="254" s="2" customFormat="1" ht="11.25"/>
    <row r="255" s="2" customFormat="1" ht="11.25"/>
    <row r="256" s="2" customFormat="1" ht="11.25"/>
    <row r="257" s="2" customFormat="1" ht="11.25"/>
    <row r="258" s="2" customFormat="1" ht="11.25"/>
    <row r="259" s="2" customFormat="1" ht="11.25"/>
    <row r="260" s="2" customFormat="1" ht="11.25"/>
    <row r="261" s="2" customFormat="1" ht="11.25"/>
    <row r="262" s="2" customFormat="1" ht="11.25"/>
    <row r="263" s="2" customFormat="1" ht="11.25"/>
    <row r="264" s="2" customFormat="1" ht="11.25"/>
    <row r="265" s="2" customFormat="1" ht="11.25"/>
    <row r="266" s="2" customFormat="1" ht="11.25"/>
    <row r="267" s="2" customFormat="1" ht="11.25"/>
    <row r="268" s="2" customFormat="1" ht="11.25"/>
    <row r="269" s="2" customFormat="1" ht="11.25"/>
    <row r="270" s="2" customFormat="1" ht="11.25"/>
    <row r="271" s="2" customFormat="1" ht="11.25"/>
    <row r="272" s="2" customFormat="1" ht="11.25"/>
    <row r="273" s="2" customFormat="1" ht="11.25"/>
    <row r="274" s="2" customFormat="1" ht="11.25"/>
    <row r="275" s="2" customFormat="1" ht="11.25"/>
    <row r="276" s="2" customFormat="1" ht="11.25"/>
    <row r="277" s="2" customFormat="1" ht="11.25"/>
    <row r="278" s="2" customFormat="1" ht="11.25"/>
    <row r="279" s="2" customFormat="1" ht="11.25"/>
    <row r="280" s="2" customFormat="1" ht="11.25"/>
    <row r="281" s="2" customFormat="1" ht="11.25"/>
    <row r="282" s="2" customFormat="1" ht="11.25"/>
    <row r="283" s="2" customFormat="1" ht="11.25"/>
    <row r="284" s="2" customFormat="1" ht="11.25"/>
    <row r="285" s="2" customFormat="1" ht="11.25"/>
    <row r="286" s="2" customFormat="1" ht="11.25"/>
    <row r="287" s="2" customFormat="1" ht="11.25"/>
    <row r="288" s="2" customFormat="1" ht="11.25"/>
    <row r="289" s="2" customFormat="1" ht="11.25"/>
    <row r="290" s="2" customFormat="1" ht="11.25"/>
    <row r="291" s="2" customFormat="1" ht="11.25"/>
    <row r="292" s="2" customFormat="1" ht="11.25"/>
    <row r="293" s="2" customFormat="1" ht="11.25"/>
    <row r="294" s="2" customFormat="1" ht="11.25"/>
    <row r="295" s="2" customFormat="1" ht="11.25"/>
    <row r="296" s="2" customFormat="1" ht="11.25"/>
    <row r="297" s="2" customFormat="1" ht="11.25"/>
    <row r="298" s="2" customFormat="1" ht="11.25"/>
    <row r="299" s="2" customFormat="1" ht="11.25"/>
    <row r="300" s="2" customFormat="1" ht="11.25"/>
    <row r="301" s="2" customFormat="1" ht="11.25"/>
    <row r="302" s="2" customFormat="1" ht="11.25"/>
    <row r="303" s="2" customFormat="1" ht="11.25"/>
    <row r="304" s="2" customFormat="1" ht="11.25"/>
    <row r="305" s="2" customFormat="1" ht="11.25"/>
    <row r="306" s="2" customFormat="1" ht="11.25"/>
    <row r="307" s="2" customFormat="1" ht="11.25"/>
    <row r="308" s="2" customFormat="1" ht="11.25"/>
    <row r="309" s="2" customFormat="1" ht="11.25"/>
    <row r="310" s="2" customFormat="1" ht="11.25"/>
    <row r="311" s="2" customFormat="1" ht="11.25"/>
    <row r="312" s="2" customFormat="1" ht="11.25"/>
    <row r="313" s="2" customFormat="1" ht="11.25"/>
    <row r="314" s="2" customFormat="1" ht="11.25"/>
    <row r="315" s="2" customFormat="1" ht="11.25"/>
    <row r="316" s="2" customFormat="1" ht="11.25"/>
    <row r="317" s="2" customFormat="1" ht="11.25"/>
    <row r="318" s="2" customFormat="1" ht="11.25"/>
    <row r="319" s="2" customFormat="1" ht="11.25"/>
    <row r="320" s="2" customFormat="1" ht="11.25"/>
    <row r="321" s="2" customFormat="1" ht="11.25"/>
    <row r="322" s="2" customFormat="1" ht="11.25"/>
    <row r="323" s="2" customFormat="1" ht="11.25"/>
    <row r="324" s="2" customFormat="1" ht="11.25"/>
    <row r="325" s="2" customFormat="1" ht="11.25"/>
    <row r="326" s="2" customFormat="1" ht="11.25"/>
    <row r="327" s="2" customFormat="1" ht="11.25"/>
    <row r="328" s="2" customFormat="1" ht="11.25"/>
    <row r="329" s="2" customFormat="1" ht="11.25"/>
    <row r="330" s="2" customFormat="1" ht="11.25"/>
    <row r="331" s="2" customFormat="1" ht="11.25"/>
    <row r="332" s="2" customFormat="1" ht="11.25"/>
    <row r="333" s="2" customFormat="1" ht="11.25"/>
    <row r="334" s="2" customFormat="1" ht="11.25"/>
    <row r="335" s="2" customFormat="1" ht="11.25"/>
    <row r="336" s="2" customFormat="1" ht="11.25"/>
    <row r="337" s="2" customFormat="1" ht="11.25"/>
    <row r="338" s="2" customFormat="1" ht="11.25"/>
    <row r="339" s="2" customFormat="1" ht="11.25"/>
    <row r="340" s="2" customFormat="1" ht="11.25"/>
    <row r="341" s="2" customFormat="1" ht="11.25"/>
    <row r="342" s="2" customFormat="1" ht="11.25"/>
    <row r="343" s="2" customFormat="1" ht="11.25"/>
    <row r="344" s="2" customFormat="1" ht="11.25"/>
    <row r="345" s="2" customFormat="1" ht="11.25"/>
    <row r="346" s="2" customFormat="1" ht="11.25"/>
    <row r="347" s="2" customFormat="1" ht="11.25"/>
    <row r="348" s="2" customFormat="1" ht="11.25"/>
    <row r="349" s="2" customFormat="1" ht="11.25"/>
    <row r="350" s="2" customFormat="1" ht="11.25"/>
    <row r="351" s="2" customFormat="1" ht="11.25"/>
    <row r="352" s="2" customFormat="1" ht="11.25"/>
    <row r="353" s="2" customFormat="1" ht="11.25"/>
    <row r="354" s="2" customFormat="1" ht="11.25"/>
    <row r="355" s="2" customFormat="1" ht="11.25"/>
    <row r="356" s="2" customFormat="1" ht="11.25"/>
    <row r="357" s="2" customFormat="1" ht="11.25"/>
    <row r="358" s="2" customFormat="1" ht="11.25"/>
    <row r="359" s="2" customFormat="1" ht="11.25"/>
    <row r="360" s="2" customFormat="1" ht="11.25"/>
    <row r="361" s="2" customFormat="1" ht="11.25"/>
    <row r="362" s="2" customFormat="1" ht="11.25"/>
    <row r="363" s="2" customFormat="1" ht="11.25"/>
    <row r="364" s="2" customFormat="1" ht="11.25"/>
    <row r="365" s="2" customFormat="1" ht="11.25"/>
    <row r="366" s="2" customFormat="1" ht="11.25"/>
    <row r="367" s="2" customFormat="1" ht="11.25"/>
    <row r="368" s="2" customFormat="1" ht="11.25"/>
    <row r="369" s="2" customFormat="1" ht="11.25"/>
    <row r="370" s="2" customFormat="1" ht="11.25"/>
    <row r="371" s="2" customFormat="1" ht="11.25"/>
    <row r="372" s="2" customFormat="1" ht="11.25"/>
    <row r="373" s="2" customFormat="1" ht="11.25"/>
    <row r="374" s="2" customFormat="1" ht="11.25"/>
    <row r="375" s="2" customFormat="1" ht="11.25"/>
    <row r="376" s="2" customFormat="1" ht="11.25"/>
    <row r="377" s="2" customFormat="1" ht="11.25"/>
    <row r="378" s="2" customFormat="1" ht="11.25"/>
    <row r="379" s="2" customFormat="1" ht="11.25"/>
    <row r="380" s="2" customFormat="1" ht="11.25"/>
    <row r="381" s="2" customFormat="1" ht="11.25"/>
    <row r="382" s="2" customFormat="1" ht="11.25"/>
    <row r="383" s="2" customFormat="1" ht="11.25"/>
    <row r="384" s="2" customFormat="1" ht="11.25"/>
    <row r="385" s="2" customFormat="1" ht="11.25"/>
    <row r="386" s="2" customFormat="1" ht="11.25"/>
    <row r="387" s="2" customFormat="1" ht="11.25"/>
    <row r="388" s="2" customFormat="1" ht="11.25"/>
    <row r="389" s="2" customFormat="1" ht="11.25"/>
    <row r="390" s="2" customFormat="1" ht="11.25"/>
    <row r="391" s="2" customFormat="1" ht="11.25"/>
    <row r="392" s="2" customFormat="1" ht="11.25"/>
    <row r="393" s="2" customFormat="1" ht="11.25"/>
    <row r="394" s="2" customFormat="1" ht="11.25"/>
    <row r="395" s="2" customFormat="1" ht="11.25"/>
    <row r="396" s="2" customFormat="1" ht="11.25"/>
    <row r="397" s="2" customFormat="1" ht="11.25"/>
    <row r="398" s="2" customFormat="1" ht="11.25"/>
    <row r="399" s="2" customFormat="1" ht="11.25"/>
    <row r="400" s="2" customFormat="1" ht="11.25"/>
    <row r="401" s="2" customFormat="1" ht="11.25"/>
    <row r="402" s="2" customFormat="1" ht="11.25"/>
    <row r="403" s="2" customFormat="1" ht="11.25"/>
    <row r="404" s="2" customFormat="1" ht="11.25"/>
    <row r="405" s="2" customFormat="1" ht="11.25"/>
    <row r="406" s="2" customFormat="1" ht="11.25"/>
    <row r="407" s="2" customFormat="1" ht="11.25"/>
    <row r="408" s="2" customFormat="1" ht="11.25"/>
    <row r="409" s="2" customFormat="1" ht="11.25"/>
    <row r="410" s="2" customFormat="1" ht="11.25"/>
    <row r="411" s="2" customFormat="1" ht="11.25"/>
    <row r="412" s="2" customFormat="1" ht="11.25"/>
    <row r="413" s="2" customFormat="1" ht="11.25"/>
    <row r="414" s="2" customFormat="1" ht="11.25"/>
    <row r="415" s="2" customFormat="1" ht="11.25"/>
    <row r="416" s="2" customFormat="1" ht="11.25"/>
    <row r="417" s="2" customFormat="1" ht="11.25"/>
    <row r="418" s="2" customFormat="1" ht="11.25"/>
    <row r="419" s="2" customFormat="1" ht="11.25"/>
    <row r="420" s="2" customFormat="1" ht="11.25"/>
    <row r="421" s="2" customFormat="1" ht="11.25"/>
    <row r="422" s="2" customFormat="1" ht="11.25"/>
    <row r="423" s="2" customFormat="1" ht="11.25"/>
    <row r="424" s="2" customFormat="1" ht="11.25"/>
    <row r="425" s="2" customFormat="1" ht="11.25"/>
    <row r="426" s="2" customFormat="1" ht="11.25"/>
    <row r="427" s="2" customFormat="1" ht="11.25"/>
    <row r="428" s="2" customFormat="1" ht="11.25"/>
    <row r="429" s="2" customFormat="1" ht="11.25"/>
    <row r="430" s="2" customFormat="1" ht="11.25"/>
    <row r="431" s="2" customFormat="1" ht="11.25"/>
    <row r="432" s="2" customFormat="1" ht="11.25"/>
    <row r="433" s="2" customFormat="1" ht="11.25"/>
    <row r="434" s="2" customFormat="1" ht="11.25"/>
    <row r="435" s="2" customFormat="1" ht="11.25"/>
    <row r="436" s="2" customFormat="1" ht="11.25"/>
    <row r="437" s="2" customFormat="1" ht="11.25"/>
    <row r="438" s="2" customFormat="1" ht="11.25"/>
    <row r="439" s="2" customFormat="1" ht="11.25"/>
    <row r="440" s="2" customFormat="1" ht="11.25"/>
    <row r="441" s="2" customFormat="1" ht="11.25"/>
    <row r="442" s="2" customFormat="1" ht="11.25"/>
    <row r="443" s="2" customFormat="1" ht="11.25"/>
    <row r="444" s="2" customFormat="1" ht="11.25"/>
    <row r="445" s="2" customFormat="1" ht="11.25"/>
    <row r="446" s="2" customFormat="1" ht="11.25"/>
    <row r="447" s="2" customFormat="1" ht="11.25"/>
    <row r="448" s="2" customFormat="1" ht="11.25"/>
    <row r="449" s="2" customFormat="1" ht="11.25"/>
    <row r="450" s="2" customFormat="1" ht="11.25"/>
    <row r="451" s="2" customFormat="1" ht="11.25"/>
    <row r="452" s="2" customFormat="1" ht="11.25"/>
    <row r="453" s="2" customFormat="1" ht="11.25"/>
    <row r="454" s="2" customFormat="1" ht="11.25"/>
    <row r="455" s="2" customFormat="1" ht="11.25"/>
    <row r="456" s="2" customFormat="1" ht="11.25"/>
    <row r="457" s="2" customFormat="1" ht="11.25"/>
    <row r="458" s="2" customFormat="1" ht="11.25"/>
    <row r="459" s="2" customFormat="1" ht="11.25"/>
    <row r="460" s="2" customFormat="1" ht="11.25"/>
    <row r="461" s="2" customFormat="1" ht="11.25"/>
    <row r="462" s="2" customFormat="1" ht="11.25"/>
    <row r="463" s="2" customFormat="1" ht="11.25"/>
    <row r="464" s="2" customFormat="1" ht="11.25"/>
    <row r="465" s="2" customFormat="1" ht="11.25"/>
    <row r="466" s="2" customFormat="1" ht="11.25"/>
    <row r="467" s="2" customFormat="1" ht="11.25"/>
    <row r="468" s="2" customFormat="1" ht="11.25"/>
    <row r="469" s="2" customFormat="1" ht="11.25"/>
    <row r="470" s="2" customFormat="1" ht="11.25"/>
    <row r="471" s="2" customFormat="1" ht="11.25"/>
    <row r="472" s="2" customFormat="1" ht="11.25"/>
    <row r="473" s="2" customFormat="1" ht="11.25"/>
    <row r="474" s="2" customFormat="1" ht="11.25"/>
    <row r="475" s="2" customFormat="1" ht="11.25"/>
    <row r="476" s="2" customFormat="1" ht="11.25"/>
    <row r="477" s="2" customFormat="1" ht="11.25"/>
    <row r="478" s="2" customFormat="1" ht="11.25"/>
    <row r="479" s="2" customFormat="1" ht="11.25"/>
    <row r="480" s="2" customFormat="1" ht="11.25"/>
    <row r="481" s="2" customFormat="1" ht="11.25"/>
    <row r="482" s="2" customFormat="1" ht="11.25"/>
    <row r="483" s="2" customFormat="1" ht="11.25"/>
    <row r="484" s="2" customFormat="1" ht="11.25"/>
    <row r="485" s="2" customFormat="1" ht="11.25"/>
    <row r="486" s="2" customFormat="1" ht="11.25"/>
    <row r="487" s="2" customFormat="1" ht="11.25"/>
    <row r="488" s="2" customFormat="1" ht="11.25"/>
    <row r="489" s="2" customFormat="1" ht="11.25"/>
    <row r="490" s="2" customFormat="1" ht="11.25"/>
    <row r="491" s="2" customFormat="1" ht="11.25"/>
    <row r="492" s="2" customFormat="1" ht="11.25"/>
    <row r="493" s="2" customFormat="1" ht="11.25"/>
    <row r="494" s="2" customFormat="1" ht="11.25"/>
    <row r="495" s="2" customFormat="1" ht="11.25"/>
    <row r="496" s="2" customFormat="1" ht="11.25"/>
    <row r="497" s="2" customFormat="1" ht="11.25"/>
    <row r="498" s="2" customFormat="1" ht="11.25"/>
    <row r="499" s="2" customFormat="1" ht="11.25"/>
    <row r="500" s="2" customFormat="1" ht="11.25"/>
    <row r="501" s="2" customFormat="1" ht="11.25"/>
    <row r="502" s="2" customFormat="1" ht="11.25"/>
    <row r="503" s="2" customFormat="1" ht="11.25"/>
    <row r="504" s="2" customFormat="1" ht="11.25"/>
    <row r="505" s="2" customFormat="1" ht="11.25"/>
    <row r="506" s="2" customFormat="1" ht="11.25"/>
    <row r="507" s="2" customFormat="1" ht="11.25"/>
    <row r="508" s="2" customFormat="1" ht="11.25"/>
    <row r="509" s="2" customFormat="1" ht="11.25"/>
    <row r="510" s="2" customFormat="1" ht="11.25"/>
    <row r="511" s="2" customFormat="1" ht="11.25"/>
    <row r="512" s="2" customFormat="1" ht="11.25"/>
    <row r="513" s="2" customFormat="1" ht="11.25"/>
    <row r="514" s="2" customFormat="1" ht="11.25"/>
    <row r="515" s="2" customFormat="1" ht="11.25"/>
    <row r="516" s="2" customFormat="1" ht="11.25"/>
    <row r="517" s="2" customFormat="1" ht="11.25"/>
    <row r="518" s="2" customFormat="1" ht="11.25"/>
    <row r="519" s="2" customFormat="1" ht="11.25"/>
    <row r="520" s="2" customFormat="1" ht="11.25"/>
    <row r="521" s="2" customFormat="1" ht="11.25"/>
    <row r="522" s="2" customFormat="1" ht="11.25"/>
    <row r="523" s="2" customFormat="1" ht="11.25"/>
    <row r="524" s="2" customFormat="1" ht="11.25"/>
    <row r="525" s="2" customFormat="1" ht="11.25"/>
    <row r="526" s="2" customFormat="1" ht="11.25"/>
    <row r="527" s="2" customFormat="1" ht="11.25"/>
    <row r="528" s="2" customFormat="1" ht="11.25"/>
    <row r="529" s="2" customFormat="1" ht="11.25"/>
    <row r="530" s="2" customFormat="1" ht="11.25"/>
    <row r="531" s="2" customFormat="1" ht="11.25"/>
    <row r="532" s="2" customFormat="1" ht="11.25"/>
    <row r="533" s="2" customFormat="1" ht="11.25"/>
    <row r="534" s="2" customFormat="1" ht="11.25"/>
    <row r="535" s="2" customFormat="1" ht="11.25"/>
    <row r="536" s="2" customFormat="1" ht="11.25"/>
    <row r="537" s="2" customFormat="1" ht="11.25"/>
    <row r="538" s="2" customFormat="1" ht="11.25"/>
    <row r="539" s="2" customFormat="1" ht="11.25"/>
    <row r="540" s="2" customFormat="1" ht="11.25"/>
    <row r="541" s="2" customFormat="1" ht="11.25"/>
    <row r="542" s="2" customFormat="1" ht="11.25"/>
    <row r="543" s="2" customFormat="1" ht="11.25"/>
    <row r="544" s="2" customFormat="1" ht="11.25"/>
    <row r="545" s="2" customFormat="1" ht="11.25"/>
    <row r="546" s="2" customFormat="1" ht="11.25"/>
    <row r="547" s="2" customFormat="1" ht="11.25"/>
    <row r="548" s="2" customFormat="1" ht="11.25"/>
    <row r="549" s="2" customFormat="1" ht="11.25"/>
    <row r="550" s="2" customFormat="1" ht="11.25"/>
    <row r="551" s="2" customFormat="1" ht="11.25"/>
    <row r="552" s="2" customFormat="1" ht="11.25"/>
    <row r="553" s="2" customFormat="1" ht="11.25"/>
    <row r="554" s="2" customFormat="1" ht="11.25"/>
    <row r="555" s="2" customFormat="1" ht="11.25"/>
    <row r="556" s="2" customFormat="1" ht="11.25"/>
    <row r="557" s="2" customFormat="1" ht="11.25"/>
    <row r="558" s="2" customFormat="1" ht="11.25"/>
    <row r="559" s="2" customFormat="1" ht="11.25"/>
    <row r="560" s="2" customFormat="1" ht="11.25"/>
    <row r="561" s="2" customFormat="1" ht="11.25"/>
    <row r="562" s="2" customFormat="1" ht="11.25"/>
    <row r="563" s="2" customFormat="1" ht="11.25"/>
    <row r="564" s="2" customFormat="1" ht="11.25"/>
    <row r="565" s="2" customFormat="1" ht="11.25"/>
    <row r="566" s="2" customFormat="1" ht="11.25"/>
    <row r="567" s="2" customFormat="1" ht="11.25"/>
    <row r="568" s="2" customFormat="1" ht="11.25"/>
    <row r="569" s="2" customFormat="1" ht="11.25"/>
    <row r="570" s="2" customFormat="1" ht="11.25"/>
    <row r="571" s="2" customFormat="1" ht="11.25"/>
    <row r="572" s="2" customFormat="1" ht="11.25"/>
    <row r="573" s="2" customFormat="1" ht="11.25"/>
    <row r="574" s="2" customFormat="1" ht="11.25"/>
    <row r="575" s="2" customFormat="1" ht="11.25"/>
    <row r="576" s="2" customFormat="1" ht="11.25"/>
    <row r="577" s="2" customFormat="1" ht="11.25"/>
    <row r="578" s="2" customFormat="1" ht="11.25"/>
    <row r="579" s="2" customFormat="1" ht="11.25"/>
    <row r="580" s="2" customFormat="1" ht="11.25"/>
    <row r="581" s="2" customFormat="1" ht="11.25"/>
    <row r="582" s="2" customFormat="1" ht="11.25"/>
    <row r="583" s="2" customFormat="1" ht="11.25"/>
    <row r="584" s="2" customFormat="1" ht="11.25"/>
    <row r="585" s="2" customFormat="1" ht="11.25"/>
    <row r="586" s="2" customFormat="1" ht="11.25"/>
    <row r="587" s="2" customFormat="1" ht="11.25"/>
    <row r="588" s="2" customFormat="1" ht="11.25"/>
    <row r="589" s="2" customFormat="1" ht="11.25"/>
    <row r="590" s="2" customFormat="1" ht="11.25"/>
    <row r="591" s="2" customFormat="1" ht="11.25"/>
    <row r="592" s="2" customFormat="1" ht="11.25"/>
    <row r="593" s="2" customFormat="1" ht="11.25"/>
    <row r="594" s="2" customFormat="1" ht="11.25"/>
    <row r="595" s="2" customFormat="1" ht="11.25"/>
    <row r="596" s="2" customFormat="1" ht="11.25"/>
    <row r="597" s="2" customFormat="1" ht="11.25"/>
    <row r="598" s="2" customFormat="1" ht="11.25"/>
    <row r="599" s="2" customFormat="1" ht="11.25"/>
    <row r="600" s="2" customFormat="1" ht="11.25"/>
    <row r="601" s="2" customFormat="1" ht="11.25"/>
    <row r="602" s="2" customFormat="1" ht="11.25"/>
    <row r="603" s="2" customFormat="1" ht="11.25"/>
    <row r="604" s="2" customFormat="1" ht="11.25"/>
    <row r="605" s="2" customFormat="1" ht="11.25"/>
    <row r="606" s="2" customFormat="1" ht="11.25"/>
    <row r="607" s="2" customFormat="1" ht="11.25"/>
    <row r="608" s="2" customFormat="1" ht="11.25"/>
    <row r="609" s="2" customFormat="1" ht="11.25"/>
    <row r="610" s="2" customFormat="1" ht="11.25"/>
    <row r="611" s="2" customFormat="1" ht="11.25"/>
    <row r="612" s="2" customFormat="1" ht="11.25"/>
    <row r="613" s="2" customFormat="1" ht="11.25"/>
    <row r="614" s="2" customFormat="1" ht="11.25"/>
    <row r="615" s="2" customFormat="1" ht="11.25"/>
    <row r="616" s="2" customFormat="1" ht="11.25"/>
    <row r="617" s="2" customFormat="1" ht="11.25"/>
    <row r="618" s="2" customFormat="1" ht="11.25"/>
    <row r="619" s="2" customFormat="1" ht="11.25"/>
    <row r="620" s="2" customFormat="1" ht="11.25"/>
    <row r="621" s="2" customFormat="1" ht="11.25"/>
    <row r="622" s="2" customFormat="1" ht="11.25"/>
    <row r="623" s="2" customFormat="1" ht="11.25"/>
    <row r="624" s="2" customFormat="1" ht="11.25"/>
    <row r="625" s="2" customFormat="1" ht="11.25"/>
    <row r="626" s="2" customFormat="1" ht="11.25"/>
    <row r="627" s="2" customFormat="1" ht="11.25"/>
    <row r="628" s="2" customFormat="1" ht="11.25"/>
    <row r="629" s="2" customFormat="1" ht="11.25"/>
    <row r="630" s="2" customFormat="1" ht="11.25"/>
    <row r="631" s="2" customFormat="1" ht="11.25"/>
    <row r="632" s="2" customFormat="1" ht="11.25"/>
    <row r="633" s="2" customFormat="1" ht="11.25"/>
    <row r="634" s="2" customFormat="1" ht="11.25"/>
    <row r="635" s="2" customFormat="1" ht="11.25"/>
    <row r="636" s="2" customFormat="1" ht="11.25"/>
    <row r="637" s="2" customFormat="1" ht="11.25"/>
    <row r="638" s="2" customFormat="1" ht="11.25"/>
    <row r="639" s="2" customFormat="1" ht="11.25"/>
    <row r="640" s="2" customFormat="1" ht="11.25"/>
    <row r="641" s="2" customFormat="1" ht="11.25"/>
    <row r="642" s="2" customFormat="1" ht="11.25"/>
    <row r="643" s="2" customFormat="1" ht="11.25"/>
    <row r="644" s="2" customFormat="1" ht="11.25"/>
    <row r="645" s="2" customFormat="1" ht="11.25"/>
    <row r="646" s="2" customFormat="1" ht="11.25"/>
    <row r="647" s="2" customFormat="1" ht="11.25"/>
    <row r="648" s="2" customFormat="1" ht="11.25"/>
    <row r="649" s="2" customFormat="1" ht="11.25"/>
    <row r="650" s="2" customFormat="1" ht="11.25"/>
    <row r="651" s="2" customFormat="1" ht="11.25"/>
    <row r="652" s="2" customFormat="1" ht="11.25"/>
    <row r="653" s="2" customFormat="1" ht="11.25"/>
    <row r="654" s="2" customFormat="1" ht="11.25"/>
    <row r="655" s="2" customFormat="1" ht="11.25"/>
    <row r="656" s="2" customFormat="1" ht="11.25"/>
    <row r="657" s="2" customFormat="1" ht="11.25"/>
    <row r="658" s="2" customFormat="1" ht="11.25"/>
    <row r="659" s="2" customFormat="1" ht="11.25"/>
    <row r="660" s="2" customFormat="1" ht="11.25"/>
    <row r="661" s="2" customFormat="1" ht="11.25"/>
    <row r="662" s="2" customFormat="1" ht="11.25"/>
    <row r="663" s="2" customFormat="1" ht="11.25"/>
    <row r="664" s="2" customFormat="1" ht="11.25"/>
    <row r="665" s="2" customFormat="1" ht="11.25"/>
    <row r="666" s="2" customFormat="1" ht="11.25"/>
    <row r="667" s="2" customFormat="1" ht="11.25"/>
    <row r="668" s="2" customFormat="1" ht="11.25"/>
    <row r="669" s="2" customFormat="1" ht="11.25"/>
    <row r="670" s="2" customFormat="1" ht="11.25"/>
    <row r="671" s="2" customFormat="1" ht="11.25"/>
    <row r="672" s="2" customFormat="1" ht="11.25"/>
    <row r="673" s="2" customFormat="1" ht="11.25"/>
    <row r="674" s="2" customFormat="1" ht="11.25"/>
    <row r="675" s="2" customFormat="1" ht="11.25"/>
    <row r="676" s="2" customFormat="1" ht="11.25"/>
    <row r="677" s="2" customFormat="1" ht="11.25"/>
    <row r="678" s="2" customFormat="1" ht="11.25"/>
    <row r="679" s="2" customFormat="1" ht="11.25"/>
    <row r="680" s="2" customFormat="1" ht="11.25"/>
    <row r="681" s="2" customFormat="1" ht="11.25"/>
    <row r="682" s="2" customFormat="1" ht="11.25"/>
    <row r="683" s="2" customFormat="1" ht="11.25"/>
    <row r="684" s="2" customFormat="1" ht="11.25"/>
    <row r="685" s="2" customFormat="1" ht="11.25"/>
    <row r="686" s="2" customFormat="1" ht="11.25"/>
    <row r="687" s="2" customFormat="1" ht="11.25"/>
    <row r="688" s="2" customFormat="1" ht="11.25"/>
    <row r="689" s="2" customFormat="1" ht="11.25"/>
    <row r="690" s="2" customFormat="1" ht="11.25"/>
    <row r="691" s="2" customFormat="1" ht="11.25"/>
    <row r="692" s="2" customFormat="1" ht="11.25"/>
    <row r="693" s="2" customFormat="1" ht="11.25"/>
    <row r="694" s="2" customFormat="1" ht="11.25"/>
    <row r="695" s="2" customFormat="1" ht="11.25"/>
    <row r="696" s="2" customFormat="1" ht="11.25"/>
    <row r="697" s="2" customFormat="1" ht="11.25"/>
    <row r="698" s="2" customFormat="1" ht="11.25"/>
    <row r="699" s="2" customFormat="1" ht="11.25"/>
    <row r="700" s="2" customFormat="1" ht="11.25"/>
    <row r="701" s="2" customFormat="1" ht="11.25"/>
    <row r="702" s="2" customFormat="1" ht="11.25"/>
    <row r="703" s="2" customFormat="1" ht="11.25"/>
    <row r="704" s="2" customFormat="1" ht="11.25"/>
    <row r="705" s="2" customFormat="1" ht="11.25"/>
    <row r="706" s="2" customFormat="1" ht="11.25"/>
    <row r="707" s="2" customFormat="1" ht="11.25"/>
    <row r="708" s="2" customFormat="1" ht="11.25"/>
    <row r="709" s="2" customFormat="1" ht="11.25"/>
    <row r="710" s="2" customFormat="1" ht="11.25"/>
    <row r="711" s="2" customFormat="1" ht="11.25"/>
    <row r="712" s="2" customFormat="1" ht="11.25"/>
    <row r="713" s="2" customFormat="1" ht="11.25"/>
    <row r="714" s="2" customFormat="1" ht="11.25"/>
    <row r="715" s="2" customFormat="1" ht="11.25"/>
    <row r="716" s="2" customFormat="1" ht="11.25"/>
    <row r="717" s="2" customFormat="1" ht="11.25"/>
    <row r="718" s="2" customFormat="1" ht="11.25"/>
    <row r="719" s="2" customFormat="1" ht="11.25"/>
    <row r="720" s="2" customFormat="1" ht="11.25"/>
    <row r="721" s="2" customFormat="1" ht="11.25"/>
    <row r="722" s="2" customFormat="1" ht="11.25"/>
    <row r="723" s="2" customFormat="1" ht="11.25"/>
    <row r="724" s="2" customFormat="1" ht="11.25"/>
    <row r="725" s="2" customFormat="1" ht="11.25"/>
    <row r="726" s="2" customFormat="1" ht="11.25"/>
    <row r="727" s="2" customFormat="1" ht="11.25"/>
    <row r="728" s="2" customFormat="1" ht="11.25"/>
    <row r="729" s="2" customFormat="1" ht="11.25"/>
    <row r="730" s="2" customFormat="1" ht="11.25"/>
    <row r="731" s="2" customFormat="1" ht="11.25"/>
    <row r="732" s="2" customFormat="1" ht="11.25"/>
    <row r="733" s="2" customFormat="1" ht="11.25"/>
    <row r="734" s="2" customFormat="1" ht="11.25"/>
    <row r="735" s="2" customFormat="1" ht="11.25"/>
    <row r="736" s="2" customFormat="1" ht="11.25"/>
    <row r="737" s="2" customFormat="1" ht="11.25"/>
    <row r="738" s="2" customFormat="1" ht="11.25"/>
    <row r="739" s="2" customFormat="1" ht="11.25"/>
    <row r="740" s="2" customFormat="1" ht="11.25"/>
    <row r="741" s="2" customFormat="1" ht="11.25"/>
    <row r="742" s="2" customFormat="1" ht="11.25"/>
    <row r="743" s="2" customFormat="1" ht="11.25"/>
    <row r="744" s="2" customFormat="1" ht="11.25"/>
    <row r="745" s="2" customFormat="1" ht="11.25"/>
    <row r="746" s="2" customFormat="1" ht="11.25"/>
    <row r="747" s="2" customFormat="1" ht="11.25"/>
    <row r="748" s="2" customFormat="1" ht="11.25"/>
    <row r="749" s="2" customFormat="1" ht="11.25"/>
    <row r="750" s="2" customFormat="1" ht="11.25"/>
    <row r="751" s="2" customFormat="1" ht="11.25"/>
    <row r="752" s="2" customFormat="1" ht="11.25"/>
    <row r="753" s="2" customFormat="1" ht="11.25"/>
    <row r="754" s="2" customFormat="1" ht="11.25"/>
    <row r="755" s="2" customFormat="1" ht="11.25"/>
    <row r="756" s="2" customFormat="1" ht="11.25"/>
    <row r="757" s="2" customFormat="1" ht="11.25"/>
    <row r="758" s="2" customFormat="1" ht="11.25"/>
    <row r="759" s="2" customFormat="1" ht="11.25"/>
    <row r="760" s="2" customFormat="1" ht="11.25"/>
    <row r="761" s="2" customFormat="1" ht="11.25"/>
    <row r="762" s="2" customFormat="1" ht="11.25"/>
    <row r="763" s="2" customFormat="1" ht="11.25"/>
    <row r="764" s="2" customFormat="1" ht="11.25"/>
    <row r="765" s="2" customFormat="1" ht="11.25"/>
    <row r="766" s="2" customFormat="1" ht="11.25"/>
    <row r="767" s="2" customFormat="1" ht="11.25"/>
    <row r="768" s="2" customFormat="1" ht="11.25"/>
    <row r="769" s="2" customFormat="1" ht="11.25"/>
    <row r="770" s="2" customFormat="1" ht="11.25"/>
    <row r="771" s="2" customFormat="1" ht="11.25"/>
    <row r="772" s="2" customFormat="1" ht="11.25"/>
    <row r="773" s="2" customFormat="1" ht="11.25"/>
    <row r="774" s="2" customFormat="1" ht="11.25"/>
    <row r="775" s="2" customFormat="1" ht="11.25"/>
    <row r="776" s="2" customFormat="1" ht="11.25"/>
    <row r="777" s="2" customFormat="1" ht="11.25"/>
    <row r="778" s="2" customFormat="1" ht="11.25"/>
    <row r="779" s="2" customFormat="1" ht="11.25"/>
    <row r="780" s="2" customFormat="1" ht="11.25"/>
    <row r="781" s="2" customFormat="1" ht="11.25"/>
    <row r="782" s="2" customFormat="1" ht="11.25"/>
    <row r="783" s="2" customFormat="1" ht="11.25"/>
    <row r="784" s="2" customFormat="1" ht="11.25"/>
    <row r="785" s="2" customFormat="1" ht="11.25"/>
    <row r="786" s="2" customFormat="1" ht="11.25"/>
    <row r="787" s="2" customFormat="1" ht="11.25"/>
    <row r="788" s="2" customFormat="1" ht="11.25"/>
    <row r="789" s="2" customFormat="1" ht="11.25"/>
    <row r="790" s="2" customFormat="1" ht="11.25"/>
    <row r="791" s="2" customFormat="1" ht="11.25"/>
    <row r="792" s="2" customFormat="1" ht="11.25"/>
    <row r="793" s="2" customFormat="1" ht="11.25"/>
    <row r="794" s="2" customFormat="1" ht="11.25"/>
    <row r="795" s="2" customFormat="1" ht="11.25"/>
    <row r="796" s="2" customFormat="1" ht="11.25"/>
    <row r="797" s="2" customFormat="1" ht="11.25"/>
    <row r="798" s="2" customFormat="1" ht="11.25"/>
    <row r="799" s="2" customFormat="1" ht="11.25"/>
    <row r="800" s="2" customFormat="1" ht="11.25"/>
    <row r="801" s="2" customFormat="1" ht="11.25"/>
    <row r="802" s="2" customFormat="1" ht="11.25"/>
    <row r="803" s="2" customFormat="1" ht="11.25"/>
    <row r="804" s="2" customFormat="1" ht="11.25"/>
    <row r="805" s="2" customFormat="1" ht="11.25"/>
    <row r="806" s="2" customFormat="1" ht="11.25"/>
    <row r="807" s="2" customFormat="1" ht="11.25"/>
    <row r="808" s="2" customFormat="1" ht="11.25"/>
    <row r="809" s="2" customFormat="1" ht="11.25"/>
    <row r="810" s="2" customFormat="1" ht="11.25"/>
    <row r="811" s="2" customFormat="1" ht="11.25"/>
    <row r="812" s="2" customFormat="1" ht="11.25"/>
    <row r="813" s="2" customFormat="1" ht="11.25"/>
    <row r="814" s="2" customFormat="1" ht="11.25"/>
    <row r="815" s="2" customFormat="1" ht="11.25"/>
    <row r="816" s="2" customFormat="1" ht="11.25"/>
    <row r="817" s="2" customFormat="1" ht="11.25"/>
    <row r="818" s="2" customFormat="1" ht="11.25"/>
    <row r="819" s="2" customFormat="1" ht="11.25"/>
    <row r="820" s="2" customFormat="1" ht="11.25"/>
    <row r="821" s="2" customFormat="1" ht="11.25"/>
    <row r="822" s="2" customFormat="1" ht="11.25"/>
    <row r="823" s="2" customFormat="1" ht="11.25"/>
    <row r="824" s="2" customFormat="1" ht="11.25"/>
    <row r="825" s="2" customFormat="1" ht="11.25"/>
    <row r="826" s="2" customFormat="1" ht="11.25"/>
    <row r="827" s="2" customFormat="1" ht="11.25"/>
    <row r="828" s="2" customFormat="1" ht="11.25"/>
    <row r="829" s="2" customFormat="1" ht="11.25"/>
    <row r="830" s="2" customFormat="1" ht="11.25"/>
    <row r="831" s="2" customFormat="1" ht="11.25"/>
    <row r="832" s="2" customFormat="1" ht="11.25"/>
    <row r="833" s="2" customFormat="1" ht="11.25"/>
    <row r="834" s="2" customFormat="1" ht="11.25"/>
    <row r="835" s="2" customFormat="1" ht="11.25"/>
    <row r="836" s="2" customFormat="1" ht="11.25"/>
    <row r="837" s="2" customFormat="1" ht="11.25"/>
    <row r="838" s="2" customFormat="1" ht="11.25"/>
    <row r="839" s="2" customFormat="1" ht="11.25"/>
    <row r="840" s="2" customFormat="1" ht="11.25"/>
    <row r="841" s="2" customFormat="1" ht="11.25"/>
    <row r="842" s="2" customFormat="1" ht="11.25"/>
    <row r="843" s="2" customFormat="1" ht="11.25"/>
    <row r="844" s="2" customFormat="1" ht="11.25"/>
    <row r="845" s="2" customFormat="1" ht="11.25"/>
    <row r="846" s="2" customFormat="1" ht="11.25"/>
    <row r="847" s="2" customFormat="1" ht="11.25"/>
    <row r="848" s="2" customFormat="1" ht="11.25"/>
    <row r="849" s="2" customFormat="1" ht="11.25"/>
    <row r="850" s="2" customFormat="1" ht="11.25"/>
    <row r="851" s="2" customFormat="1" ht="11.25"/>
    <row r="852" s="2" customFormat="1" ht="11.25"/>
    <row r="853" s="2" customFormat="1" ht="11.25"/>
    <row r="854" s="2" customFormat="1" ht="11.25"/>
    <row r="855" s="2" customFormat="1" ht="11.25"/>
    <row r="856" s="2" customFormat="1" ht="11.25"/>
    <row r="857" s="2" customFormat="1" ht="11.25"/>
    <row r="858" s="2" customFormat="1" ht="11.25"/>
    <row r="859" s="2" customFormat="1" ht="11.25"/>
    <row r="860" s="2" customFormat="1" ht="11.25"/>
    <row r="861" s="2" customFormat="1" ht="11.25"/>
    <row r="862" s="2" customFormat="1" ht="11.25"/>
    <row r="863" s="2" customFormat="1" ht="11.25"/>
    <row r="864" s="2" customFormat="1" ht="11.25"/>
    <row r="865" s="2" customFormat="1" ht="11.25"/>
    <row r="866" s="2" customFormat="1" ht="11.25"/>
    <row r="867" s="2" customFormat="1" ht="11.25"/>
    <row r="868" s="2" customFormat="1" ht="11.25"/>
    <row r="869" s="2" customFormat="1" ht="11.25"/>
    <row r="870" s="2" customFormat="1" ht="11.25"/>
    <row r="871" s="2" customFormat="1" ht="11.25"/>
    <row r="872" s="2" customFormat="1" ht="11.25"/>
    <row r="873" s="2" customFormat="1" ht="11.25"/>
    <row r="874" s="2" customFormat="1" ht="11.25"/>
    <row r="875" s="2" customFormat="1" ht="11.25"/>
    <row r="876" s="2" customFormat="1" ht="11.25"/>
    <row r="877" s="2" customFormat="1" ht="11.25"/>
    <row r="878" s="2" customFormat="1" ht="11.25"/>
    <row r="879" s="2" customFormat="1" ht="11.25"/>
    <row r="880" s="2" customFormat="1" ht="11.25"/>
    <row r="881" s="2" customFormat="1" ht="11.25"/>
    <row r="882" s="2" customFormat="1" ht="11.25"/>
    <row r="883" s="2" customFormat="1" ht="11.25"/>
    <row r="884" s="2" customFormat="1" ht="11.25"/>
    <row r="885" s="2" customFormat="1" ht="11.25"/>
    <row r="886" s="2" customFormat="1" ht="11.25"/>
    <row r="887" s="2" customFormat="1" ht="11.25"/>
    <row r="888" s="2" customFormat="1" ht="11.25"/>
    <row r="889" s="2" customFormat="1" ht="11.25"/>
    <row r="890" s="2" customFormat="1" ht="11.25"/>
    <row r="891" s="2" customFormat="1" ht="11.25"/>
    <row r="892" s="2" customFormat="1" ht="11.25"/>
    <row r="893" s="2" customFormat="1" ht="11.25"/>
    <row r="894" s="2" customFormat="1" ht="11.25"/>
    <row r="895" s="2" customFormat="1" ht="11.25"/>
    <row r="896" s="2" customFormat="1" ht="11.25"/>
    <row r="897" s="2" customFormat="1" ht="11.25"/>
    <row r="898" s="2" customFormat="1" ht="11.25"/>
    <row r="899" s="2" customFormat="1" ht="11.25"/>
    <row r="900" s="2" customFormat="1" ht="11.25"/>
    <row r="901" s="2" customFormat="1" ht="11.25"/>
    <row r="902" s="2" customFormat="1" ht="11.25"/>
    <row r="903" s="2" customFormat="1" ht="11.25"/>
    <row r="904" s="2" customFormat="1" ht="11.25"/>
    <row r="905" s="2" customFormat="1" ht="11.25"/>
    <row r="906" s="2" customFormat="1" ht="11.25"/>
    <row r="907" s="2" customFormat="1" ht="11.25"/>
    <row r="908" s="2" customFormat="1" ht="11.25"/>
    <row r="909" s="2" customFormat="1" ht="11.25"/>
    <row r="910" s="2" customFormat="1" ht="11.25"/>
    <row r="911" s="2" customFormat="1" ht="11.25"/>
    <row r="912" s="2" customFormat="1" ht="11.25"/>
    <row r="913" s="2" customFormat="1" ht="11.25"/>
    <row r="914" s="2" customFormat="1" ht="11.25"/>
    <row r="915" s="2" customFormat="1" ht="11.25"/>
    <row r="916" s="2" customFormat="1" ht="11.25"/>
    <row r="917" s="2" customFormat="1" ht="11.25"/>
    <row r="918" s="2" customFormat="1" ht="11.25"/>
    <row r="919" s="2" customFormat="1" ht="11.25"/>
    <row r="920" s="2" customFormat="1" ht="11.25"/>
    <row r="921" s="2" customFormat="1" ht="11.25"/>
    <row r="922" s="2" customFormat="1" ht="11.25"/>
    <row r="923" s="2" customFormat="1" ht="11.25"/>
    <row r="924" s="2" customFormat="1" ht="11.25"/>
    <row r="925" s="2" customFormat="1" ht="11.25"/>
    <row r="926" s="2" customFormat="1" ht="11.25"/>
    <row r="927" s="2" customFormat="1" ht="11.25"/>
    <row r="928" s="2" customFormat="1" ht="11.25"/>
    <row r="929" s="2" customFormat="1" ht="11.25"/>
    <row r="930" s="2" customFormat="1" ht="11.25"/>
    <row r="931" s="2" customFormat="1" ht="11.25"/>
    <row r="932" s="2" customFormat="1" ht="11.25"/>
    <row r="933" s="2" customFormat="1" ht="11.25"/>
    <row r="934" s="2" customFormat="1" ht="11.25"/>
    <row r="935" s="2" customFormat="1" ht="11.25"/>
    <row r="936" s="2" customFormat="1" ht="11.25"/>
    <row r="937" s="2" customFormat="1" ht="11.25"/>
    <row r="938" s="2" customFormat="1" ht="11.25"/>
    <row r="939" s="2" customFormat="1" ht="11.25"/>
    <row r="940" s="2" customFormat="1" ht="11.25"/>
    <row r="941" s="2" customFormat="1" ht="11.25"/>
    <row r="942" s="2" customFormat="1" ht="11.25"/>
    <row r="943" s="2" customFormat="1" ht="11.25"/>
    <row r="944" s="2" customFormat="1" ht="11.25"/>
    <row r="945" s="2" customFormat="1" ht="11.25"/>
    <row r="946" s="2" customFormat="1" ht="11.25"/>
    <row r="947" s="2" customFormat="1" ht="11.25"/>
    <row r="948" s="2" customFormat="1" ht="11.25"/>
    <row r="949" s="2" customFormat="1" ht="11.25"/>
    <row r="950" s="2" customFormat="1" ht="11.25"/>
    <row r="951" s="2" customFormat="1" ht="11.25"/>
    <row r="952" s="2" customFormat="1" ht="11.25"/>
    <row r="953" s="2" customFormat="1" ht="11.25"/>
    <row r="954" s="2" customFormat="1" ht="11.25"/>
    <row r="955" s="2" customFormat="1" ht="11.25"/>
    <row r="956" s="2" customFormat="1" ht="11.25"/>
    <row r="957" s="2" customFormat="1" ht="11.25"/>
    <row r="958" s="2" customFormat="1" ht="11.25"/>
    <row r="959" s="2" customFormat="1" ht="11.25"/>
    <row r="960" s="2" customFormat="1" ht="11.25"/>
    <row r="961" s="2" customFormat="1" ht="11.25"/>
    <row r="962" s="2" customFormat="1" ht="11.25"/>
    <row r="963" s="2" customFormat="1" ht="11.25"/>
    <row r="964" s="2" customFormat="1" ht="11.25"/>
    <row r="965" s="2" customFormat="1" ht="11.25"/>
    <row r="966" s="2" customFormat="1" ht="11.25"/>
    <row r="967" s="2" customFormat="1" ht="11.25"/>
    <row r="968" s="2" customFormat="1" ht="11.25"/>
    <row r="969" s="2" customFormat="1" ht="11.25"/>
    <row r="970" s="2" customFormat="1" ht="11.25"/>
    <row r="971" s="2" customFormat="1" ht="11.25"/>
    <row r="972" s="2" customFormat="1" ht="11.25"/>
    <row r="973" s="2" customFormat="1" ht="11.25"/>
    <row r="974" s="2" customFormat="1" ht="11.25"/>
    <row r="975" s="2" customFormat="1" ht="11.25"/>
    <row r="976" s="2" customFormat="1" ht="11.25"/>
    <row r="977" s="2" customFormat="1" ht="11.25"/>
    <row r="978" s="2" customFormat="1" ht="11.25"/>
    <row r="979" s="2" customFormat="1" ht="11.25"/>
    <row r="980" s="2" customFormat="1" ht="11.25"/>
    <row r="981" s="2" customFormat="1" ht="11.25"/>
    <row r="982" s="2" customFormat="1" ht="11.25"/>
    <row r="983" s="2" customFormat="1" ht="11.25"/>
    <row r="984" s="2" customFormat="1" ht="11.25"/>
    <row r="985" s="2" customFormat="1" ht="11.25"/>
    <row r="986" s="2" customFormat="1" ht="11.25"/>
    <row r="987" s="2" customFormat="1" ht="11.25"/>
    <row r="988" s="2" customFormat="1" ht="11.25"/>
    <row r="989" s="2" customFormat="1" ht="11.25"/>
    <row r="990" s="2" customFormat="1" ht="11.25"/>
    <row r="991" s="2" customFormat="1" ht="11.25"/>
    <row r="992" s="2" customFormat="1" ht="11.25"/>
    <row r="993" s="2" customFormat="1" ht="11.25"/>
    <row r="994" s="2" customFormat="1" ht="11.25"/>
    <row r="995" s="2" customFormat="1" ht="11.25"/>
    <row r="996" s="2" customFormat="1" ht="11.25"/>
    <row r="997" s="2" customFormat="1" ht="11.25"/>
    <row r="998" s="2" customFormat="1" ht="11.25"/>
    <row r="999" s="2" customFormat="1" ht="11.25"/>
    <row r="1000" s="2" customFormat="1" ht="11.25"/>
    <row r="1001" s="2" customFormat="1" ht="11.25"/>
    <row r="1002" s="2" customFormat="1" ht="11.25"/>
    <row r="1003" s="2" customFormat="1" ht="11.25"/>
    <row r="1004" s="2" customFormat="1" ht="11.25"/>
    <row r="1005" s="2" customFormat="1" ht="11.25"/>
    <row r="1006" s="2" customFormat="1" ht="11.25"/>
    <row r="1007" s="2" customFormat="1" ht="11.25"/>
    <row r="1008" s="2" customFormat="1" ht="11.25"/>
    <row r="1009" s="2" customFormat="1" ht="11.25"/>
    <row r="1010" s="2" customFormat="1" ht="11.25"/>
    <row r="1011" s="2" customFormat="1" ht="11.25"/>
    <row r="1012" s="2" customFormat="1" ht="11.25"/>
    <row r="1013" s="2" customFormat="1" ht="11.25"/>
    <row r="1014" s="2" customFormat="1" ht="11.25"/>
    <row r="1015" s="2" customFormat="1" ht="11.25"/>
    <row r="1016" s="2" customFormat="1" ht="11.25"/>
    <row r="1017" s="2" customFormat="1" ht="11.25"/>
    <row r="1018" s="2" customFormat="1" ht="11.25"/>
    <row r="1019" s="2" customFormat="1" ht="11.25"/>
    <row r="1020" s="2" customFormat="1" ht="11.25"/>
    <row r="1021" s="2" customFormat="1" ht="11.25"/>
    <row r="1022" s="2" customFormat="1" ht="11.25"/>
    <row r="1023" s="2" customFormat="1" ht="11.25"/>
    <row r="1024" s="2" customFormat="1" ht="11.25"/>
    <row r="1025" s="2" customFormat="1" ht="11.25"/>
    <row r="1026" s="2" customFormat="1" ht="11.25"/>
    <row r="1027" s="2" customFormat="1" ht="11.25"/>
    <row r="1028" s="2" customFormat="1" ht="11.25"/>
    <row r="1029" s="2" customFormat="1" ht="11.25"/>
    <row r="1030" s="2" customFormat="1" ht="11.25"/>
    <row r="1031" s="2" customFormat="1" ht="11.25"/>
    <row r="1032" s="2" customFormat="1" ht="11.25"/>
    <row r="1033" s="2" customFormat="1" ht="11.25"/>
    <row r="1034" s="2" customFormat="1" ht="11.25"/>
    <row r="1035" s="2" customFormat="1" ht="11.25"/>
    <row r="1036" s="2" customFormat="1" ht="11.25"/>
    <row r="1037" s="2" customFormat="1" ht="11.25"/>
    <row r="1038" s="2" customFormat="1" ht="11.25"/>
    <row r="1039" s="2" customFormat="1" ht="11.25"/>
    <row r="1040" s="2" customFormat="1" ht="11.25"/>
    <row r="1041" s="2" customFormat="1" ht="11.25"/>
    <row r="1042" s="2" customFormat="1" ht="11.25"/>
    <row r="1043" s="2" customFormat="1" ht="11.25"/>
    <row r="1044" s="2" customFormat="1" ht="11.25"/>
    <row r="1045" s="2" customFormat="1" ht="11.25"/>
    <row r="1046" s="2" customFormat="1" ht="11.25"/>
    <row r="1047" s="2" customFormat="1" ht="11.25"/>
    <row r="1048" s="2" customFormat="1" ht="11.25"/>
    <row r="1049" s="2" customFormat="1" ht="11.25"/>
    <row r="1050" s="2" customFormat="1" ht="11.25"/>
    <row r="1051" s="2" customFormat="1" ht="11.25"/>
    <row r="1052" s="2" customFormat="1" ht="11.25"/>
    <row r="1053" s="2" customFormat="1" ht="11.25"/>
    <row r="1054" s="2" customFormat="1" ht="11.25"/>
    <row r="1055" s="2" customFormat="1" ht="11.25"/>
    <row r="1056" s="2" customFormat="1" ht="11.25"/>
    <row r="1057" s="2" customFormat="1" ht="11.25"/>
    <row r="1058" s="2" customFormat="1" ht="11.25"/>
    <row r="1059" s="2" customFormat="1" ht="11.25"/>
    <row r="1060" s="2" customFormat="1" ht="11.25"/>
    <row r="1061" s="2" customFormat="1" ht="11.25"/>
    <row r="1062" s="2" customFormat="1" ht="11.25"/>
    <row r="1063" s="2" customFormat="1" ht="11.25"/>
    <row r="1064" s="2" customFormat="1" ht="11.25"/>
    <row r="1065" s="2" customFormat="1" ht="11.25"/>
    <row r="1066" s="2" customFormat="1" ht="11.25"/>
    <row r="1067" s="2" customFormat="1" ht="11.25"/>
    <row r="1068" s="2" customFormat="1" ht="11.25"/>
    <row r="1069" s="2" customFormat="1" ht="11.25"/>
    <row r="1070" s="2" customFormat="1" ht="11.25"/>
    <row r="1071" s="2" customFormat="1" ht="11.25"/>
    <row r="1072" s="2" customFormat="1" ht="11.25"/>
    <row r="1073" s="2" customFormat="1" ht="11.25"/>
    <row r="1074" s="2" customFormat="1" ht="11.25"/>
    <row r="1075" s="2" customFormat="1" ht="11.25"/>
    <row r="1076" s="2" customFormat="1" ht="11.25"/>
    <row r="1077" s="2" customFormat="1" ht="11.25"/>
    <row r="1078" s="2" customFormat="1" ht="11.25"/>
    <row r="1079" s="2" customFormat="1" ht="11.25"/>
    <row r="1080" s="2" customFormat="1" ht="11.25"/>
    <row r="1081" s="2" customFormat="1" ht="11.25"/>
    <row r="1082" s="2" customFormat="1" ht="11.25"/>
    <row r="1083" s="2" customFormat="1" ht="11.25"/>
    <row r="1084" s="2" customFormat="1" ht="11.25"/>
    <row r="1085" s="2" customFormat="1" ht="11.25"/>
    <row r="1086" s="2" customFormat="1" ht="11.25"/>
    <row r="1087" s="2" customFormat="1" ht="11.25"/>
    <row r="1088" s="2" customFormat="1" ht="11.25"/>
    <row r="1089" s="2" customFormat="1" ht="11.25"/>
    <row r="1090" s="2" customFormat="1" ht="11.25"/>
    <row r="1091" s="2" customFormat="1" ht="11.25"/>
    <row r="1092" s="2" customFormat="1" ht="11.25"/>
    <row r="1093" s="2" customFormat="1" ht="11.25"/>
    <row r="1094" s="2" customFormat="1" ht="11.25"/>
    <row r="1095" s="2" customFormat="1" ht="11.25"/>
    <row r="1096" s="2" customFormat="1" ht="11.25"/>
    <row r="1097" s="2" customFormat="1" ht="11.25"/>
    <row r="1098" s="2" customFormat="1" ht="11.25"/>
    <row r="1099" s="2" customFormat="1" ht="11.25"/>
    <row r="1100" s="2" customFormat="1" ht="11.25"/>
    <row r="1101" s="2" customFormat="1" ht="11.25"/>
    <row r="1102" s="2" customFormat="1" ht="11.25"/>
    <row r="1103" s="2" customFormat="1" ht="11.25"/>
    <row r="1104" s="2" customFormat="1" ht="11.25"/>
    <row r="1105" s="2" customFormat="1" ht="11.25"/>
    <row r="1106" s="2" customFormat="1" ht="11.25"/>
    <row r="1107" s="2" customFormat="1" ht="11.25"/>
    <row r="1108" s="2" customFormat="1" ht="11.25"/>
    <row r="1109" s="2" customFormat="1" ht="11.25"/>
    <row r="1110" s="2" customFormat="1" ht="11.25"/>
    <row r="1111" s="2" customFormat="1" ht="11.25"/>
    <row r="1112" s="2" customFormat="1" ht="11.25"/>
    <row r="1113" s="2" customFormat="1" ht="11.25"/>
    <row r="1114" s="2" customFormat="1" ht="11.25"/>
    <row r="1115" s="2" customFormat="1" ht="11.25"/>
    <row r="1116" s="2" customFormat="1" ht="11.25"/>
    <row r="1117" s="2" customFormat="1" ht="11.25"/>
    <row r="1118" s="2" customFormat="1" ht="11.25"/>
    <row r="1119" s="2" customFormat="1" ht="11.25"/>
    <row r="1120" s="2" customFormat="1" ht="11.25"/>
    <row r="1121" s="2" customFormat="1" ht="11.25"/>
    <row r="1122" s="2" customFormat="1" ht="11.25"/>
    <row r="1123" s="2" customFormat="1" ht="11.25"/>
    <row r="1124" s="2" customFormat="1" ht="11.25"/>
    <row r="1125" s="2" customFormat="1" ht="11.25"/>
    <row r="1126" s="2" customFormat="1" ht="11.25"/>
    <row r="1127" s="2" customFormat="1" ht="11.25"/>
    <row r="1128" s="2" customFormat="1" ht="11.25"/>
    <row r="1129" s="2" customFormat="1" ht="11.25"/>
    <row r="1130" s="2" customFormat="1" ht="11.25"/>
    <row r="1131" s="2" customFormat="1" ht="11.25"/>
    <row r="1132" s="2" customFormat="1" ht="11.25"/>
    <row r="1133" s="2" customFormat="1" ht="11.25"/>
    <row r="1134" s="2" customFormat="1" ht="11.25"/>
    <row r="1135" s="2" customFormat="1" ht="11.25"/>
    <row r="1136" s="2" customFormat="1" ht="11.25"/>
    <row r="1137" s="2" customFormat="1" ht="11.25"/>
    <row r="1138" s="2" customFormat="1" ht="11.25"/>
    <row r="1139" s="2" customFormat="1" ht="11.25"/>
    <row r="1140" s="2" customFormat="1" ht="11.25"/>
    <row r="1141" s="2" customFormat="1" ht="11.25"/>
    <row r="1142" s="2" customFormat="1" ht="11.25"/>
    <row r="1143" s="2" customFormat="1" ht="11.25"/>
    <row r="1144" s="2" customFormat="1" ht="11.25"/>
    <row r="1145" s="2" customFormat="1" ht="11.25"/>
    <row r="1146" s="2" customFormat="1" ht="11.25"/>
    <row r="1147" s="2" customFormat="1" ht="11.25"/>
    <row r="1148" s="2" customFormat="1" ht="11.25"/>
    <row r="1149" s="2" customFormat="1" ht="11.25"/>
    <row r="1150" s="2" customFormat="1" ht="11.25"/>
    <row r="1151" s="2" customFormat="1" ht="11.25"/>
    <row r="1152" s="2" customFormat="1" ht="11.25"/>
    <row r="1153" s="2" customFormat="1" ht="11.25"/>
    <row r="1154" s="2" customFormat="1" ht="11.25"/>
    <row r="1155" s="2" customFormat="1" ht="11.25"/>
    <row r="1156" s="2" customFormat="1" ht="11.25"/>
    <row r="1157" s="2" customFormat="1" ht="11.25"/>
    <row r="1158" s="2" customFormat="1" ht="11.25"/>
    <row r="1159" s="2" customFormat="1" ht="11.25"/>
    <row r="1160" s="2" customFormat="1" ht="11.25"/>
    <row r="1161" s="2" customFormat="1" ht="11.25"/>
    <row r="1162" s="2" customFormat="1" ht="11.25"/>
    <row r="1163" s="2" customFormat="1" ht="11.25"/>
    <row r="1164" s="2" customFormat="1" ht="11.25"/>
    <row r="1165" s="2" customFormat="1" ht="11.25"/>
    <row r="1166" s="2" customFormat="1" ht="11.25"/>
    <row r="1167" s="2" customFormat="1" ht="11.25"/>
    <row r="1168" s="2" customFormat="1" ht="11.25"/>
    <row r="1169" s="2" customFormat="1" ht="11.25"/>
    <row r="1170" s="2" customFormat="1" ht="11.25"/>
    <row r="1171" s="2" customFormat="1" ht="11.25"/>
    <row r="1172" s="2" customFormat="1" ht="11.25"/>
    <row r="1173" s="2" customFormat="1" ht="11.25"/>
    <row r="1174" s="2" customFormat="1" ht="11.25"/>
    <row r="1175" s="2" customFormat="1" ht="11.25"/>
    <row r="1176" s="2" customFormat="1" ht="11.25"/>
    <row r="1177" s="2" customFormat="1" ht="11.25"/>
    <row r="1178" s="2" customFormat="1" ht="11.25"/>
    <row r="1179" s="2" customFormat="1" ht="11.25"/>
    <row r="1180" s="2" customFormat="1" ht="11.25"/>
    <row r="1181" s="2" customFormat="1" ht="11.25"/>
    <row r="1182" s="2" customFormat="1" ht="11.25"/>
    <row r="1183" s="2" customFormat="1" ht="11.25"/>
    <row r="1184" s="2" customFormat="1" ht="11.25"/>
    <row r="1185" s="2" customFormat="1" ht="11.25"/>
    <row r="1186" s="2" customFormat="1" ht="11.25"/>
    <row r="1187" s="2" customFormat="1" ht="11.25"/>
    <row r="1188" s="2" customFormat="1" ht="11.25"/>
    <row r="1189" s="2" customFormat="1" ht="11.25"/>
    <row r="1190" s="2" customFormat="1" ht="11.25"/>
    <row r="1191" s="2" customFormat="1" ht="11.25"/>
    <row r="1192" s="2" customFormat="1" ht="11.25"/>
    <row r="1193" s="2" customFormat="1" ht="11.25"/>
    <row r="1194" s="2" customFormat="1" ht="11.25"/>
    <row r="1195" s="2" customFormat="1" ht="11.25"/>
    <row r="1196" s="2" customFormat="1" ht="11.25"/>
    <row r="1197" s="2" customFormat="1" ht="11.25"/>
    <row r="1198" s="2" customFormat="1" ht="11.25"/>
    <row r="1199" s="2" customFormat="1" ht="11.25"/>
    <row r="1200" s="2" customFormat="1" ht="11.25"/>
    <row r="1201" s="2" customFormat="1" ht="11.25"/>
    <row r="1202" s="2" customFormat="1" ht="11.25"/>
    <row r="1203" s="2" customFormat="1" ht="11.25"/>
    <row r="1204" s="2" customFormat="1" ht="11.25"/>
    <row r="1205" s="2" customFormat="1" ht="11.25"/>
    <row r="1206" s="2" customFormat="1" ht="11.25"/>
    <row r="1207" s="2" customFormat="1" ht="11.25"/>
    <row r="1208" s="2" customFormat="1" ht="11.25"/>
    <row r="1209" s="2" customFormat="1" ht="11.25"/>
    <row r="1210" s="2" customFormat="1" ht="11.25"/>
    <row r="1211" s="2" customFormat="1" ht="11.25"/>
    <row r="1212" s="2" customFormat="1" ht="11.25"/>
    <row r="1213" s="2" customFormat="1" ht="11.25"/>
    <row r="1214" s="2" customFormat="1" ht="11.25"/>
    <row r="1215" s="2" customFormat="1" ht="11.25"/>
    <row r="1216" s="2" customFormat="1" ht="11.25"/>
    <row r="1217" s="2" customFormat="1" ht="11.25"/>
    <row r="1218" s="2" customFormat="1" ht="11.25"/>
    <row r="1219" s="2" customFormat="1" ht="11.25"/>
    <row r="1220" s="2" customFormat="1" ht="11.25"/>
    <row r="1221" s="2" customFormat="1" ht="11.25"/>
    <row r="1222" s="2" customFormat="1" ht="11.25"/>
    <row r="1223" s="2" customFormat="1" ht="11.25"/>
    <row r="1224" s="2" customFormat="1" ht="11.25"/>
    <row r="1225" s="2" customFormat="1" ht="11.25"/>
    <row r="1226" s="2" customFormat="1" ht="11.25"/>
    <row r="1227" s="2" customFormat="1" ht="11.25"/>
    <row r="1228" s="2" customFormat="1" ht="11.25"/>
    <row r="1229" s="2" customFormat="1" ht="11.25"/>
    <row r="1230" s="2" customFormat="1" ht="11.25"/>
    <row r="1231" s="2" customFormat="1" ht="11.25"/>
    <row r="1232" s="2" customFormat="1" ht="11.25"/>
    <row r="1233" s="2" customFormat="1" ht="11.25"/>
    <row r="1234" s="2" customFormat="1" ht="11.25"/>
    <row r="1235" s="2" customFormat="1" ht="11.25"/>
    <row r="1236" s="2" customFormat="1" ht="11.25"/>
    <row r="1237" s="2" customFormat="1" ht="11.25"/>
    <row r="1238" s="2" customFormat="1" ht="11.25"/>
    <row r="1239" s="2" customFormat="1" ht="11.25"/>
    <row r="1240" s="2" customFormat="1" ht="11.25"/>
    <row r="1241" s="2" customFormat="1" ht="11.25"/>
    <row r="1242" s="2" customFormat="1" ht="11.25"/>
    <row r="1243" s="2" customFormat="1" ht="11.25"/>
    <row r="1244" s="2" customFormat="1" ht="11.25"/>
    <row r="1245" s="2" customFormat="1" ht="11.25"/>
    <row r="1246" s="2" customFormat="1" ht="11.25"/>
    <row r="1247" s="2" customFormat="1" ht="11.25"/>
    <row r="1248" s="2" customFormat="1" ht="11.25"/>
    <row r="1249" s="2" customFormat="1" ht="11.25"/>
    <row r="1250" s="2" customFormat="1" ht="11.25"/>
    <row r="1251" s="2" customFormat="1" ht="11.25"/>
    <row r="1252" s="2" customFormat="1" ht="11.25"/>
    <row r="1253" s="2" customFormat="1" ht="11.25"/>
    <row r="1254" s="2" customFormat="1" ht="11.25"/>
    <row r="1255" s="2" customFormat="1" ht="11.25"/>
    <row r="1256" s="2" customFormat="1" ht="11.25"/>
    <row r="1257" s="2" customFormat="1" ht="11.25"/>
    <row r="1258" s="2" customFormat="1" ht="11.25"/>
    <row r="1259" s="2" customFormat="1" ht="11.25"/>
    <row r="1260" s="2" customFormat="1" ht="11.25"/>
    <row r="1261" s="2" customFormat="1" ht="11.25"/>
    <row r="1262" s="2" customFormat="1" ht="11.25"/>
    <row r="1263" s="2" customFormat="1" ht="11.25"/>
    <row r="1264" s="2" customFormat="1" ht="11.25"/>
    <row r="1265" s="2" customFormat="1" ht="11.25"/>
    <row r="1266" s="2" customFormat="1" ht="11.25"/>
    <row r="1267" s="2" customFormat="1" ht="11.25"/>
    <row r="1268" s="2" customFormat="1" ht="11.25"/>
    <row r="1269" s="2" customFormat="1" ht="11.25"/>
    <row r="1270" s="2" customFormat="1" ht="11.25"/>
    <row r="1271" s="2" customFormat="1" ht="11.25"/>
    <row r="1272" s="2" customFormat="1" ht="11.25"/>
    <row r="1273" s="2" customFormat="1" ht="11.25"/>
    <row r="1274" s="2" customFormat="1" ht="11.25"/>
    <row r="1275" s="2" customFormat="1" ht="11.25"/>
    <row r="1276" s="2" customFormat="1" ht="11.25"/>
    <row r="1277" s="2" customFormat="1" ht="11.25"/>
    <row r="1278" s="2" customFormat="1" ht="11.25"/>
    <row r="1279" s="2" customFormat="1" ht="11.25"/>
    <row r="1280" s="2" customFormat="1" ht="11.25"/>
    <row r="1281" s="2" customFormat="1" ht="11.25"/>
    <row r="1282" s="2" customFormat="1" ht="11.25"/>
  </sheetData>
  <sheetProtection password="CD66" sheet="1" objects="1" scenarios="1"/>
  <printOptions horizontalCentered="1"/>
  <pageMargins left="0.75" right="0.75" top="0.5905511811023623" bottom="0.3937007874015748" header="0" footer="0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2002-04-23T20:54:12Z</cp:lastPrinted>
  <dcterms:created xsi:type="dcterms:W3CDTF">2002-03-08T14:48:14Z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